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dorov\Desktop\за сайта рес пси\2025\10\"/>
    </mc:Choice>
  </mc:AlternateContent>
  <bookViews>
    <workbookView xWindow="0" yWindow="0" windowWidth="18270" windowHeight="9810" activeTab="2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OCHAKVANO" sheetId="5" r:id="rId5"/>
    <sheet name="list" sheetId="6" state="hidden" r:id="rId6"/>
    <sheet name="INF" sheetId="7" state="hidden" r:id="rId7"/>
  </sheets>
  <definedNames>
    <definedName name="_xlnm._FilterDatabase" localSheetId="2" hidden="1">OTCHET!$M$1:$M$1349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B2" i="1" l="1"/>
  <c r="F2" i="1"/>
  <c r="G2" i="1"/>
  <c r="I2" i="1"/>
  <c r="L2" i="1"/>
  <c r="P2" i="1"/>
  <c r="T2" i="1"/>
  <c r="L4" i="1"/>
  <c r="F9" i="1"/>
  <c r="Q4" i="1"/>
  <c r="L6" i="1"/>
  <c r="L9" i="1"/>
  <c r="P6" i="1"/>
  <c r="S6" i="1"/>
  <c r="G9" i="1"/>
  <c r="I9" i="1"/>
  <c r="J9" i="1"/>
  <c r="N9" i="1"/>
  <c r="P9" i="1"/>
  <c r="Q9" i="1"/>
  <c r="I13" i="1"/>
  <c r="J13" i="1"/>
  <c r="L13" i="1"/>
  <c r="I14" i="1"/>
  <c r="J14" i="1"/>
  <c r="L14" i="1"/>
  <c r="I15" i="1"/>
  <c r="J15" i="1"/>
  <c r="L15" i="1"/>
  <c r="I16" i="1"/>
  <c r="J16" i="1"/>
  <c r="L16" i="1"/>
  <c r="I17" i="1"/>
  <c r="J17" i="1"/>
  <c r="L17" i="1"/>
  <c r="I18" i="1"/>
  <c r="J18" i="1"/>
  <c r="L18" i="1"/>
  <c r="I19" i="1"/>
  <c r="J19" i="1"/>
  <c r="L19" i="1"/>
  <c r="I20" i="1"/>
  <c r="J20" i="1"/>
  <c r="L20" i="1"/>
  <c r="I21" i="1"/>
  <c r="J21" i="1"/>
  <c r="L21" i="1"/>
  <c r="I22" i="1"/>
  <c r="J22" i="1"/>
  <c r="L22" i="1"/>
  <c r="I23" i="1"/>
  <c r="J23" i="1"/>
  <c r="L23" i="1"/>
  <c r="I25" i="1"/>
  <c r="J25" i="1"/>
  <c r="L25" i="1"/>
  <c r="I26" i="1"/>
  <c r="J26" i="1"/>
  <c r="L26" i="1"/>
  <c r="I27" i="1"/>
  <c r="J27" i="1"/>
  <c r="L27" i="1"/>
  <c r="I28" i="1"/>
  <c r="J28" i="1"/>
  <c r="L28" i="1"/>
  <c r="I35" i="1"/>
  <c r="I48" i="1"/>
  <c r="J35" i="1"/>
  <c r="L35" i="1"/>
  <c r="I36" i="1"/>
  <c r="J36" i="1"/>
  <c r="L36" i="1"/>
  <c r="I37" i="1"/>
  <c r="J37" i="1"/>
  <c r="L37" i="1"/>
  <c r="I38" i="1"/>
  <c r="J38" i="1"/>
  <c r="L38" i="1"/>
  <c r="I40" i="1"/>
  <c r="J40" i="1"/>
  <c r="L40" i="1"/>
  <c r="I42" i="1"/>
  <c r="J42" i="1"/>
  <c r="L42" i="1"/>
  <c r="I43" i="1"/>
  <c r="I46" i="1"/>
  <c r="J43" i="1"/>
  <c r="J46" i="1"/>
  <c r="J48" i="1"/>
  <c r="L43" i="1"/>
  <c r="I44" i="1"/>
  <c r="J44" i="1"/>
  <c r="L44" i="1"/>
  <c r="I45" i="1"/>
  <c r="J45" i="1"/>
  <c r="L45" i="1"/>
  <c r="L46" i="1"/>
  <c r="L48" i="1"/>
  <c r="I51" i="1"/>
  <c r="J51" i="1"/>
  <c r="J56" i="1"/>
  <c r="L51" i="1"/>
  <c r="I52" i="1"/>
  <c r="J52" i="1"/>
  <c r="L52" i="1"/>
  <c r="I53" i="1"/>
  <c r="J53" i="1"/>
  <c r="L53" i="1"/>
  <c r="I54" i="1"/>
  <c r="J54" i="1"/>
  <c r="L54" i="1"/>
  <c r="I55" i="1"/>
  <c r="J55" i="1"/>
  <c r="L55" i="1"/>
  <c r="I56" i="1"/>
  <c r="L56" i="1"/>
  <c r="I58" i="1"/>
  <c r="J58" i="1"/>
  <c r="L58" i="1"/>
  <c r="I59" i="1"/>
  <c r="J59" i="1"/>
  <c r="L59" i="1"/>
  <c r="I60" i="1"/>
  <c r="I63" i="1"/>
  <c r="I77" i="1"/>
  <c r="J60" i="1"/>
  <c r="L60" i="1"/>
  <c r="I61" i="1"/>
  <c r="J61" i="1"/>
  <c r="L61" i="1"/>
  <c r="I62" i="1"/>
  <c r="J62" i="1"/>
  <c r="L62" i="1"/>
  <c r="J63" i="1"/>
  <c r="L63" i="1"/>
  <c r="I65" i="1"/>
  <c r="J65" i="1"/>
  <c r="L65" i="1"/>
  <c r="I66" i="1"/>
  <c r="J66" i="1"/>
  <c r="L66" i="1"/>
  <c r="L67" i="1"/>
  <c r="I67" i="1"/>
  <c r="J67" i="1"/>
  <c r="I69" i="1"/>
  <c r="J69" i="1"/>
  <c r="J71" i="1"/>
  <c r="L69" i="1"/>
  <c r="L71" i="1"/>
  <c r="I70" i="1"/>
  <c r="J70" i="1"/>
  <c r="L70" i="1"/>
  <c r="I71" i="1"/>
  <c r="I73" i="1"/>
  <c r="J73" i="1"/>
  <c r="L73" i="1"/>
  <c r="I74" i="1"/>
  <c r="J74" i="1"/>
  <c r="L74" i="1"/>
  <c r="I75" i="1"/>
  <c r="J75" i="1"/>
  <c r="L75" i="1"/>
  <c r="I79" i="1"/>
  <c r="J79" i="1"/>
  <c r="L79" i="1"/>
  <c r="I80" i="1"/>
  <c r="J80" i="1"/>
  <c r="L80" i="1"/>
  <c r="I81" i="1"/>
  <c r="J81" i="1"/>
  <c r="L81" i="1"/>
  <c r="I87" i="1"/>
  <c r="J87" i="1"/>
  <c r="L87" i="1"/>
  <c r="I88" i="1"/>
  <c r="J88" i="1"/>
  <c r="L88" i="1"/>
  <c r="I89" i="1"/>
  <c r="J89" i="1"/>
  <c r="L89" i="1"/>
  <c r="I91" i="1"/>
  <c r="J91" i="1"/>
  <c r="L91" i="1"/>
  <c r="I92" i="1"/>
  <c r="J92" i="1"/>
  <c r="L92" i="1"/>
  <c r="I93" i="1"/>
  <c r="J93" i="1"/>
  <c r="L93" i="1"/>
  <c r="I94" i="1"/>
  <c r="J94" i="1"/>
  <c r="L94" i="1"/>
  <c r="I95" i="1"/>
  <c r="J95" i="1"/>
  <c r="L95" i="1"/>
  <c r="I97" i="1"/>
  <c r="J97" i="1"/>
  <c r="L97" i="1"/>
  <c r="I98" i="1"/>
  <c r="J98" i="1"/>
  <c r="L98" i="1"/>
  <c r="I99" i="1"/>
  <c r="J99" i="1"/>
  <c r="L99" i="1"/>
  <c r="I101" i="1"/>
  <c r="J101" i="1"/>
  <c r="L101" i="1"/>
  <c r="I104" i="1"/>
  <c r="J104" i="1"/>
  <c r="L104" i="1"/>
  <c r="I105" i="1"/>
  <c r="J105" i="1"/>
  <c r="L105" i="1"/>
  <c r="I106" i="1"/>
  <c r="J106" i="1"/>
  <c r="L106" i="1"/>
  <c r="I108" i="1"/>
  <c r="J108" i="1"/>
  <c r="L108" i="1"/>
  <c r="I109" i="1"/>
  <c r="J109" i="1"/>
  <c r="L109" i="1"/>
  <c r="I110" i="1"/>
  <c r="J110" i="1"/>
  <c r="L110" i="1"/>
  <c r="I112" i="1"/>
  <c r="J112" i="1"/>
  <c r="L112" i="1"/>
  <c r="I113" i="1"/>
  <c r="J113" i="1"/>
  <c r="L113" i="1"/>
  <c r="I114" i="1"/>
  <c r="J114" i="1"/>
  <c r="L114" i="1"/>
  <c r="I116" i="1"/>
  <c r="J116" i="1"/>
  <c r="L116" i="1"/>
  <c r="I117" i="1"/>
  <c r="J117" i="1"/>
  <c r="L117" i="1"/>
  <c r="I118" i="1"/>
  <c r="J118" i="1"/>
  <c r="L118" i="1"/>
  <c r="I120" i="1"/>
  <c r="J120" i="1"/>
  <c r="L120" i="1"/>
  <c r="I122" i="1"/>
  <c r="I127" i="1"/>
  <c r="J122" i="1"/>
  <c r="L122" i="1"/>
  <c r="L127" i="1"/>
  <c r="I123" i="1"/>
  <c r="J123" i="1"/>
  <c r="L123" i="1"/>
  <c r="I124" i="1"/>
  <c r="J124" i="1"/>
  <c r="L124" i="1"/>
  <c r="N126" i="1"/>
  <c r="J127" i="1"/>
  <c r="I129" i="1"/>
  <c r="J129" i="1"/>
  <c r="L129" i="1"/>
  <c r="I130" i="1"/>
  <c r="J130" i="1"/>
  <c r="L130" i="1"/>
  <c r="I131" i="1"/>
  <c r="I132" i="1"/>
  <c r="J131" i="1"/>
  <c r="L131" i="1"/>
  <c r="L132" i="1"/>
  <c r="J132" i="1"/>
  <c r="C134" i="1"/>
  <c r="B11" i="2"/>
  <c r="F11" i="2"/>
  <c r="H11" i="2"/>
  <c r="I11" i="2"/>
  <c r="E13" i="2"/>
  <c r="F13" i="2"/>
  <c r="E15" i="2"/>
  <c r="B8" i="2"/>
  <c r="E17" i="2"/>
  <c r="F17" i="2"/>
  <c r="F24" i="2"/>
  <c r="F27" i="2"/>
  <c r="G27" i="2"/>
  <c r="H27" i="2"/>
  <c r="I27" i="2"/>
  <c r="G28" i="2"/>
  <c r="H28" i="2"/>
  <c r="I28" i="2"/>
  <c r="F29" i="2"/>
  <c r="G29" i="2"/>
  <c r="H29" i="2"/>
  <c r="I29" i="2"/>
  <c r="F34" i="2"/>
  <c r="F35" i="2"/>
  <c r="G60" i="2"/>
  <c r="H60" i="2"/>
  <c r="I60" i="2"/>
  <c r="F61" i="2"/>
  <c r="F67" i="2"/>
  <c r="G69" i="2"/>
  <c r="H69" i="2"/>
  <c r="I69" i="2"/>
  <c r="G70" i="2"/>
  <c r="H70" i="2"/>
  <c r="F70" i="2"/>
  <c r="I70" i="2"/>
  <c r="F72" i="2"/>
  <c r="G72" i="2"/>
  <c r="H72" i="2"/>
  <c r="I72" i="2"/>
  <c r="G73" i="2"/>
  <c r="H73" i="2"/>
  <c r="I73" i="2"/>
  <c r="F74" i="2"/>
  <c r="G74" i="2"/>
  <c r="H74" i="2"/>
  <c r="I74" i="2"/>
  <c r="G75" i="2"/>
  <c r="H75" i="2"/>
  <c r="I75" i="2"/>
  <c r="G78" i="2"/>
  <c r="H78" i="2"/>
  <c r="F78" i="2"/>
  <c r="I78" i="2"/>
  <c r="G79" i="2"/>
  <c r="F79" i="2"/>
  <c r="H79" i="2"/>
  <c r="I79" i="2"/>
  <c r="F81" i="2"/>
  <c r="G82" i="2"/>
  <c r="H82" i="2"/>
  <c r="F82" i="2"/>
  <c r="I82" i="2"/>
  <c r="G83" i="2"/>
  <c r="F83" i="2"/>
  <c r="H83" i="2"/>
  <c r="I83" i="2"/>
  <c r="F84" i="2"/>
  <c r="G84" i="2"/>
  <c r="H84" i="2"/>
  <c r="I84" i="2"/>
  <c r="G90" i="2"/>
  <c r="H90" i="2"/>
  <c r="F90" i="2"/>
  <c r="I90" i="2"/>
  <c r="G91" i="2"/>
  <c r="F91" i="2"/>
  <c r="H91" i="2"/>
  <c r="I91" i="2"/>
  <c r="F92" i="2"/>
  <c r="G92" i="2"/>
  <c r="H92" i="2"/>
  <c r="I92" i="2"/>
  <c r="G93" i="2"/>
  <c r="F93" i="2"/>
  <c r="H93" i="2"/>
  <c r="I93" i="2"/>
  <c r="G94" i="2"/>
  <c r="H94" i="2"/>
  <c r="F94" i="2"/>
  <c r="I94" i="2"/>
  <c r="F96" i="2"/>
  <c r="G96" i="2"/>
  <c r="H96" i="2"/>
  <c r="I96" i="2"/>
  <c r="B107" i="2"/>
  <c r="G107" i="2"/>
  <c r="H107" i="2"/>
  <c r="E110" i="2"/>
  <c r="E114" i="2"/>
  <c r="I114" i="2"/>
  <c r="B7" i="3"/>
  <c r="E9" i="3"/>
  <c r="F10" i="3"/>
  <c r="B12" i="3"/>
  <c r="B13" i="2"/>
  <c r="F15" i="3"/>
  <c r="B16" i="3"/>
  <c r="E19" i="3"/>
  <c r="I19" i="3"/>
  <c r="F22" i="3"/>
  <c r="G22" i="3"/>
  <c r="H22" i="3"/>
  <c r="I22" i="3"/>
  <c r="J22" i="3"/>
  <c r="K22" i="3"/>
  <c r="E23" i="3"/>
  <c r="L23" i="3"/>
  <c r="L22" i="3"/>
  <c r="E24" i="3"/>
  <c r="L24" i="3"/>
  <c r="M24" i="3"/>
  <c r="E25" i="3"/>
  <c r="L25" i="3"/>
  <c r="M25" i="3"/>
  <c r="E26" i="3"/>
  <c r="M26" i="3"/>
  <c r="L26" i="3"/>
  <c r="E27" i="3"/>
  <c r="M27" i="3"/>
  <c r="L27" i="3"/>
  <c r="F28" i="3"/>
  <c r="G28" i="3"/>
  <c r="H28" i="3"/>
  <c r="I28" i="3"/>
  <c r="J28" i="3"/>
  <c r="K28" i="3"/>
  <c r="E29" i="3"/>
  <c r="L29" i="3"/>
  <c r="L28" i="3"/>
  <c r="E30" i="3"/>
  <c r="L30" i="3"/>
  <c r="M30" i="3"/>
  <c r="E31" i="3"/>
  <c r="L31" i="3"/>
  <c r="M31" i="3"/>
  <c r="E32" i="3"/>
  <c r="M32" i="3"/>
  <c r="L32" i="3"/>
  <c r="E33" i="3"/>
  <c r="F33" i="3"/>
  <c r="G33" i="3"/>
  <c r="H33" i="3"/>
  <c r="I33" i="3"/>
  <c r="J33" i="3"/>
  <c r="K33" i="3"/>
  <c r="E34" i="3"/>
  <c r="M34" i="3"/>
  <c r="L34" i="3"/>
  <c r="E35" i="3"/>
  <c r="M35" i="3"/>
  <c r="L35" i="3"/>
  <c r="L33" i="3"/>
  <c r="M33" i="3"/>
  <c r="E36" i="3"/>
  <c r="L36" i="3"/>
  <c r="M36" i="3"/>
  <c r="E37" i="3"/>
  <c r="L37" i="3"/>
  <c r="M37" i="3"/>
  <c r="E38" i="3"/>
  <c r="M38" i="3"/>
  <c r="L38" i="3"/>
  <c r="E39" i="3"/>
  <c r="F39" i="3"/>
  <c r="G39" i="3"/>
  <c r="H39" i="3"/>
  <c r="I39" i="3"/>
  <c r="J39" i="3"/>
  <c r="K39" i="3"/>
  <c r="E40" i="3"/>
  <c r="M40" i="3"/>
  <c r="L40" i="3"/>
  <c r="E41" i="3"/>
  <c r="M41" i="3"/>
  <c r="L41" i="3"/>
  <c r="E42" i="3"/>
  <c r="L42" i="3"/>
  <c r="M42" i="3"/>
  <c r="E43" i="3"/>
  <c r="L43" i="3"/>
  <c r="M43" i="3"/>
  <c r="E44" i="3"/>
  <c r="M44" i="3"/>
  <c r="L44" i="3"/>
  <c r="E45" i="3"/>
  <c r="M45" i="3"/>
  <c r="L45" i="3"/>
  <c r="E46" i="3"/>
  <c r="L46" i="3"/>
  <c r="M46" i="3"/>
  <c r="F47" i="3"/>
  <c r="G47" i="3"/>
  <c r="H47" i="3"/>
  <c r="I47" i="3"/>
  <c r="J47" i="3"/>
  <c r="K47" i="3"/>
  <c r="E48" i="3"/>
  <c r="L48" i="3"/>
  <c r="E49" i="3"/>
  <c r="L49" i="3"/>
  <c r="M49" i="3"/>
  <c r="E50" i="3"/>
  <c r="M50" i="3"/>
  <c r="L50" i="3"/>
  <c r="E51" i="3"/>
  <c r="M51" i="3"/>
  <c r="L51" i="3"/>
  <c r="F52" i="3"/>
  <c r="G52" i="3"/>
  <c r="H52" i="3"/>
  <c r="I52" i="3"/>
  <c r="J52" i="3"/>
  <c r="K52" i="3"/>
  <c r="E53" i="3"/>
  <c r="L53" i="3"/>
  <c r="L52" i="3"/>
  <c r="E54" i="3"/>
  <c r="L54" i="3"/>
  <c r="M54" i="3"/>
  <c r="E55" i="3"/>
  <c r="L55" i="3"/>
  <c r="M55" i="3"/>
  <c r="E56" i="3"/>
  <c r="M56" i="3"/>
  <c r="L56" i="3"/>
  <c r="E57" i="3"/>
  <c r="M57" i="3"/>
  <c r="L57" i="3"/>
  <c r="F58" i="3"/>
  <c r="G58" i="3"/>
  <c r="H58" i="3"/>
  <c r="I58" i="3"/>
  <c r="J58" i="3"/>
  <c r="K58" i="3"/>
  <c r="E59" i="3"/>
  <c r="L59" i="3"/>
  <c r="E60" i="3"/>
  <c r="L60" i="3"/>
  <c r="M60" i="3"/>
  <c r="F61" i="3"/>
  <c r="G61" i="3"/>
  <c r="H61" i="3"/>
  <c r="I61" i="3"/>
  <c r="J61" i="3"/>
  <c r="K61" i="3"/>
  <c r="E62" i="3"/>
  <c r="E61" i="3"/>
  <c r="L62" i="3"/>
  <c r="E63" i="3"/>
  <c r="L63" i="3"/>
  <c r="M63" i="3"/>
  <c r="E64" i="3"/>
  <c r="M64" i="3"/>
  <c r="L64" i="3"/>
  <c r="F65" i="3"/>
  <c r="G65" i="3"/>
  <c r="H65" i="3"/>
  <c r="I65" i="3"/>
  <c r="J65" i="3"/>
  <c r="K65" i="3"/>
  <c r="E66" i="3"/>
  <c r="M66" i="3"/>
  <c r="L66" i="3"/>
  <c r="E67" i="3"/>
  <c r="M67" i="3"/>
  <c r="L67" i="3"/>
  <c r="L65" i="3"/>
  <c r="E68" i="3"/>
  <c r="L68" i="3"/>
  <c r="M68" i="3"/>
  <c r="E69" i="3"/>
  <c r="L69" i="3"/>
  <c r="M69" i="3"/>
  <c r="E70" i="3"/>
  <c r="M70" i="3"/>
  <c r="L70" i="3"/>
  <c r="E71" i="3"/>
  <c r="M71" i="3"/>
  <c r="L71" i="3"/>
  <c r="E72" i="3"/>
  <c r="L72" i="3"/>
  <c r="M72" i="3"/>
  <c r="E73" i="3"/>
  <c r="L73" i="3"/>
  <c r="M73" i="3"/>
  <c r="F74" i="3"/>
  <c r="G74" i="3"/>
  <c r="H74" i="3"/>
  <c r="I74" i="3"/>
  <c r="G26" i="2"/>
  <c r="J74" i="3"/>
  <c r="H26" i="2"/>
  <c r="K74" i="3"/>
  <c r="I26" i="2"/>
  <c r="E75" i="3"/>
  <c r="L75" i="3"/>
  <c r="Q21" i="1"/>
  <c r="G21" i="1"/>
  <c r="N21" i="1"/>
  <c r="M75" i="3"/>
  <c r="E76" i="3"/>
  <c r="L76" i="3"/>
  <c r="M76" i="3"/>
  <c r="E77" i="3"/>
  <c r="L77" i="3"/>
  <c r="Q17" i="1"/>
  <c r="G17" i="1"/>
  <c r="N17" i="1"/>
  <c r="E78" i="3"/>
  <c r="L78" i="3"/>
  <c r="Q18" i="1"/>
  <c r="G18" i="1"/>
  <c r="N18" i="1"/>
  <c r="E79" i="3"/>
  <c r="L79" i="3"/>
  <c r="M79" i="3"/>
  <c r="E80" i="3"/>
  <c r="L80" i="3"/>
  <c r="M80" i="3"/>
  <c r="E81" i="3"/>
  <c r="L81" i="3"/>
  <c r="E82" i="3"/>
  <c r="L82" i="3"/>
  <c r="E83" i="3"/>
  <c r="L83" i="3"/>
  <c r="M83" i="3"/>
  <c r="E84" i="3"/>
  <c r="L84" i="3"/>
  <c r="M84" i="3"/>
  <c r="E85" i="3"/>
  <c r="M85" i="3"/>
  <c r="L85" i="3"/>
  <c r="E86" i="3"/>
  <c r="L86" i="3"/>
  <c r="E87" i="3"/>
  <c r="L87" i="3"/>
  <c r="M87" i="3"/>
  <c r="E88" i="3"/>
  <c r="L88" i="3"/>
  <c r="M88" i="3"/>
  <c r="E89" i="3"/>
  <c r="M89" i="3"/>
  <c r="L89" i="3"/>
  <c r="F90" i="3"/>
  <c r="G90" i="3"/>
  <c r="H90" i="3"/>
  <c r="I90" i="3"/>
  <c r="G30" i="2"/>
  <c r="F30" i="2"/>
  <c r="J90" i="3"/>
  <c r="H30" i="2"/>
  <c r="K90" i="3"/>
  <c r="I30" i="2"/>
  <c r="E91" i="3"/>
  <c r="L91" i="3"/>
  <c r="L90" i="3"/>
  <c r="E92" i="3"/>
  <c r="M92" i="3"/>
  <c r="L92" i="3"/>
  <c r="E93" i="3"/>
  <c r="L93" i="3"/>
  <c r="M93" i="3"/>
  <c r="F94" i="3"/>
  <c r="G94" i="3"/>
  <c r="H94" i="3"/>
  <c r="I94" i="3"/>
  <c r="J94" i="3"/>
  <c r="K94" i="3"/>
  <c r="E95" i="3"/>
  <c r="L95" i="3"/>
  <c r="M95" i="3"/>
  <c r="E96" i="3"/>
  <c r="E94" i="3"/>
  <c r="L96" i="3"/>
  <c r="M96" i="3"/>
  <c r="E97" i="3"/>
  <c r="M97" i="3"/>
  <c r="L97" i="3"/>
  <c r="E98" i="3"/>
  <c r="M98" i="3"/>
  <c r="L98" i="3"/>
  <c r="E99" i="3"/>
  <c r="L99" i="3"/>
  <c r="M99" i="3"/>
  <c r="E100" i="3"/>
  <c r="L100" i="3"/>
  <c r="M100" i="3"/>
  <c r="E101" i="3"/>
  <c r="M101" i="3"/>
  <c r="L101" i="3"/>
  <c r="E102" i="3"/>
  <c r="L102" i="3"/>
  <c r="L94" i="3"/>
  <c r="E103" i="3"/>
  <c r="L103" i="3"/>
  <c r="M103" i="3"/>
  <c r="E104" i="3"/>
  <c r="L104" i="3"/>
  <c r="M104" i="3"/>
  <c r="E105" i="3"/>
  <c r="M105" i="3"/>
  <c r="L105" i="3"/>
  <c r="F106" i="3"/>
  <c r="G106" i="3"/>
  <c r="H106" i="3"/>
  <c r="I106" i="3"/>
  <c r="G31" i="2"/>
  <c r="F31" i="2"/>
  <c r="J106" i="3"/>
  <c r="H31" i="2"/>
  <c r="K106" i="3"/>
  <c r="I31" i="2"/>
  <c r="E107" i="3"/>
  <c r="L107" i="3"/>
  <c r="Q27" i="1"/>
  <c r="G27" i="1"/>
  <c r="N27" i="1"/>
  <c r="E108" i="3"/>
  <c r="L108" i="3"/>
  <c r="Q16" i="1"/>
  <c r="G16" i="1"/>
  <c r="N16" i="1"/>
  <c r="E109" i="3"/>
  <c r="L109" i="3"/>
  <c r="M109" i="3"/>
  <c r="F110" i="3"/>
  <c r="G110" i="3"/>
  <c r="H110" i="3"/>
  <c r="I110" i="3"/>
  <c r="G32" i="2"/>
  <c r="J110" i="3"/>
  <c r="K110" i="3"/>
  <c r="E111" i="3"/>
  <c r="L111" i="3"/>
  <c r="Q22" i="1"/>
  <c r="G22" i="1"/>
  <c r="N22" i="1"/>
  <c r="E112" i="3"/>
  <c r="L112" i="3"/>
  <c r="M112" i="3"/>
  <c r="E113" i="3"/>
  <c r="L113" i="3"/>
  <c r="E114" i="3"/>
  <c r="L114" i="3"/>
  <c r="E115" i="3"/>
  <c r="L115" i="3"/>
  <c r="Q40" i="1"/>
  <c r="G40" i="1"/>
  <c r="N40" i="1"/>
  <c r="E116" i="3"/>
  <c r="L116" i="3"/>
  <c r="M116" i="3"/>
  <c r="E117" i="3"/>
  <c r="M117" i="3"/>
  <c r="L117" i="3"/>
  <c r="E118" i="3"/>
  <c r="M118" i="3"/>
  <c r="L118" i="3"/>
  <c r="F119" i="3"/>
  <c r="G119" i="3"/>
  <c r="H119" i="3"/>
  <c r="I119" i="3"/>
  <c r="J119" i="3"/>
  <c r="K119" i="3"/>
  <c r="E120" i="3"/>
  <c r="L120" i="3"/>
  <c r="E121" i="3"/>
  <c r="P37" i="1"/>
  <c r="F37" i="1"/>
  <c r="L121" i="3"/>
  <c r="Q37" i="1"/>
  <c r="G37" i="1"/>
  <c r="N37" i="1"/>
  <c r="E122" i="3"/>
  <c r="P38" i="1"/>
  <c r="F38" i="1"/>
  <c r="L122" i="3"/>
  <c r="Q38" i="1"/>
  <c r="G38" i="1"/>
  <c r="N38" i="1"/>
  <c r="M122" i="3"/>
  <c r="F123" i="3"/>
  <c r="G123" i="3"/>
  <c r="H123" i="3"/>
  <c r="I123" i="3"/>
  <c r="G33" i="2"/>
  <c r="F33" i="2"/>
  <c r="J123" i="3"/>
  <c r="H33" i="2"/>
  <c r="K123" i="3"/>
  <c r="I33" i="2"/>
  <c r="E124" i="3"/>
  <c r="E123" i="3"/>
  <c r="L124" i="3"/>
  <c r="M124" i="3"/>
  <c r="E125" i="3"/>
  <c r="M125" i="3"/>
  <c r="L125" i="3"/>
  <c r="E126" i="3"/>
  <c r="L126" i="3"/>
  <c r="L123" i="3"/>
  <c r="E127" i="3"/>
  <c r="L127" i="3"/>
  <c r="M127" i="3"/>
  <c r="E128" i="3"/>
  <c r="M128" i="3"/>
  <c r="L128" i="3"/>
  <c r="E129" i="3"/>
  <c r="M129" i="3"/>
  <c r="L129" i="3"/>
  <c r="E130" i="3"/>
  <c r="L130" i="3"/>
  <c r="M130" i="3"/>
  <c r="E131" i="3"/>
  <c r="L131" i="3"/>
  <c r="M131" i="3"/>
  <c r="E132" i="3"/>
  <c r="M132" i="3"/>
  <c r="L132" i="3"/>
  <c r="E133" i="3"/>
  <c r="L133" i="3"/>
  <c r="Q25" i="1"/>
  <c r="E134" i="3"/>
  <c r="L134" i="3"/>
  <c r="E135" i="3"/>
  <c r="L135" i="3"/>
  <c r="Q19" i="1"/>
  <c r="G19" i="1"/>
  <c r="N19" i="1"/>
  <c r="E136" i="3"/>
  <c r="L136" i="3"/>
  <c r="M136" i="3"/>
  <c r="F137" i="3"/>
  <c r="G137" i="3"/>
  <c r="H137" i="3"/>
  <c r="I137" i="3"/>
  <c r="G36" i="2"/>
  <c r="J137" i="3"/>
  <c r="H36" i="2"/>
  <c r="K137" i="3"/>
  <c r="I36" i="2"/>
  <c r="L137" i="3"/>
  <c r="Q45" i="1"/>
  <c r="G45" i="1"/>
  <c r="N45" i="1"/>
  <c r="E138" i="3"/>
  <c r="L138" i="3"/>
  <c r="M138" i="3"/>
  <c r="E139" i="3"/>
  <c r="M139" i="3"/>
  <c r="L139" i="3"/>
  <c r="F140" i="3"/>
  <c r="G140" i="3"/>
  <c r="H140" i="3"/>
  <c r="I140" i="3"/>
  <c r="G37" i="2"/>
  <c r="J140" i="3"/>
  <c r="H37" i="2"/>
  <c r="K140" i="3"/>
  <c r="E141" i="3"/>
  <c r="L141" i="3"/>
  <c r="E142" i="3"/>
  <c r="L142" i="3"/>
  <c r="M142" i="3"/>
  <c r="E143" i="3"/>
  <c r="L143" i="3"/>
  <c r="M143" i="3"/>
  <c r="E144" i="3"/>
  <c r="M144" i="3"/>
  <c r="L144" i="3"/>
  <c r="E145" i="3"/>
  <c r="L145" i="3"/>
  <c r="E146" i="3"/>
  <c r="M146" i="3"/>
  <c r="L146" i="3"/>
  <c r="E147" i="3"/>
  <c r="L147" i="3"/>
  <c r="M147" i="3"/>
  <c r="E148" i="3"/>
  <c r="L148" i="3"/>
  <c r="M148" i="3"/>
  <c r="F149" i="3"/>
  <c r="G149" i="3"/>
  <c r="H149" i="3"/>
  <c r="I149" i="3"/>
  <c r="J149" i="3"/>
  <c r="K149" i="3"/>
  <c r="E150" i="3"/>
  <c r="L150" i="3"/>
  <c r="M150" i="3"/>
  <c r="E151" i="3"/>
  <c r="M151" i="3"/>
  <c r="L151" i="3"/>
  <c r="E152" i="3"/>
  <c r="M152" i="3"/>
  <c r="L152" i="3"/>
  <c r="L149" i="3"/>
  <c r="Q44" i="1"/>
  <c r="G44" i="1"/>
  <c r="N44" i="1"/>
  <c r="E153" i="3"/>
  <c r="L153" i="3"/>
  <c r="M153" i="3"/>
  <c r="E154" i="3"/>
  <c r="L154" i="3"/>
  <c r="M154" i="3"/>
  <c r="E155" i="3"/>
  <c r="M155" i="3"/>
  <c r="L155" i="3"/>
  <c r="E156" i="3"/>
  <c r="M156" i="3"/>
  <c r="L156" i="3"/>
  <c r="E157" i="3"/>
  <c r="L157" i="3"/>
  <c r="M157" i="3"/>
  <c r="F158" i="3"/>
  <c r="G158" i="3"/>
  <c r="H158" i="3"/>
  <c r="H167" i="3"/>
  <c r="I158" i="3"/>
  <c r="J158" i="3"/>
  <c r="K158" i="3"/>
  <c r="E159" i="3"/>
  <c r="L159" i="3"/>
  <c r="L158" i="3"/>
  <c r="E160" i="3"/>
  <c r="E158" i="3"/>
  <c r="L160" i="3"/>
  <c r="M160" i="3"/>
  <c r="E161" i="3"/>
  <c r="M161" i="3"/>
  <c r="L161" i="3"/>
  <c r="E162" i="3"/>
  <c r="M162" i="3"/>
  <c r="L162" i="3"/>
  <c r="E163" i="3"/>
  <c r="L163" i="3"/>
  <c r="M163" i="3"/>
  <c r="E164" i="3"/>
  <c r="L164" i="3"/>
  <c r="M164" i="3"/>
  <c r="E165" i="3"/>
  <c r="M165" i="3"/>
  <c r="L165" i="3"/>
  <c r="E166" i="3"/>
  <c r="M166" i="3"/>
  <c r="L166" i="3"/>
  <c r="F167" i="3"/>
  <c r="G167" i="3"/>
  <c r="I167" i="3"/>
  <c r="J167" i="3"/>
  <c r="K167" i="3"/>
  <c r="B174" i="3"/>
  <c r="B176" i="3"/>
  <c r="E176" i="3"/>
  <c r="F176" i="3"/>
  <c r="B177" i="3"/>
  <c r="B179" i="3"/>
  <c r="F179" i="3"/>
  <c r="B180" i="3"/>
  <c r="E181" i="3"/>
  <c r="F181" i="3"/>
  <c r="E183" i="3"/>
  <c r="I183" i="3"/>
  <c r="E184" i="3"/>
  <c r="F184" i="3"/>
  <c r="G184" i="3"/>
  <c r="H184" i="3"/>
  <c r="I184" i="3"/>
  <c r="J184" i="3"/>
  <c r="K184" i="3"/>
  <c r="L184" i="3"/>
  <c r="E185" i="3"/>
  <c r="F185" i="3"/>
  <c r="G185" i="3"/>
  <c r="H185" i="3"/>
  <c r="I185" i="3"/>
  <c r="J185" i="3"/>
  <c r="K185" i="3"/>
  <c r="L185" i="3"/>
  <c r="M301" i="3"/>
  <c r="M302" i="3"/>
  <c r="M303" i="3"/>
  <c r="B351" i="3"/>
  <c r="B353" i="3"/>
  <c r="E353" i="3"/>
  <c r="F353" i="3"/>
  <c r="B354" i="3"/>
  <c r="B356" i="3"/>
  <c r="F356" i="3"/>
  <c r="B357" i="3"/>
  <c r="E358" i="3"/>
  <c r="F358" i="3"/>
  <c r="E360" i="3"/>
  <c r="I360" i="3"/>
  <c r="E361" i="3"/>
  <c r="F361" i="3"/>
  <c r="G361" i="3"/>
  <c r="H361" i="3"/>
  <c r="I361" i="3"/>
  <c r="J361" i="3"/>
  <c r="K361" i="3"/>
  <c r="L361" i="3"/>
  <c r="E362" i="3"/>
  <c r="F362" i="3"/>
  <c r="G362" i="3"/>
  <c r="H362" i="3"/>
  <c r="I362" i="3"/>
  <c r="J362" i="3"/>
  <c r="K362" i="3"/>
  <c r="L362" i="3"/>
  <c r="F364" i="3"/>
  <c r="G364" i="3"/>
  <c r="H364" i="3"/>
  <c r="I364" i="3"/>
  <c r="J364" i="3"/>
  <c r="K364" i="3"/>
  <c r="E365" i="3"/>
  <c r="M365" i="3"/>
  <c r="L365" i="3"/>
  <c r="L364" i="3"/>
  <c r="E366" i="3"/>
  <c r="E364" i="3"/>
  <c r="L366" i="3"/>
  <c r="M366" i="3"/>
  <c r="E367" i="3"/>
  <c r="L367" i="3"/>
  <c r="M367" i="3"/>
  <c r="E368" i="3"/>
  <c r="M368" i="3"/>
  <c r="L368" i="3"/>
  <c r="E369" i="3"/>
  <c r="M369" i="3"/>
  <c r="L369" i="3"/>
  <c r="E370" i="3"/>
  <c r="L370" i="3"/>
  <c r="M370" i="3"/>
  <c r="E371" i="3"/>
  <c r="L371" i="3"/>
  <c r="M371" i="3"/>
  <c r="E372" i="3"/>
  <c r="M372" i="3"/>
  <c r="L372" i="3"/>
  <c r="E373" i="3"/>
  <c r="M373" i="3"/>
  <c r="L373" i="3"/>
  <c r="E374" i="3"/>
  <c r="L374" i="3"/>
  <c r="M374" i="3"/>
  <c r="E375" i="3"/>
  <c r="L375" i="3"/>
  <c r="M375" i="3"/>
  <c r="E376" i="3"/>
  <c r="M376" i="3"/>
  <c r="L376" i="3"/>
  <c r="E377" i="3"/>
  <c r="M377" i="3"/>
  <c r="L377" i="3"/>
  <c r="F378" i="3"/>
  <c r="G378" i="3"/>
  <c r="H378" i="3"/>
  <c r="I378" i="3"/>
  <c r="J378" i="3"/>
  <c r="K378" i="3"/>
  <c r="E379" i="3"/>
  <c r="M379" i="3"/>
  <c r="L379" i="3"/>
  <c r="E380" i="3"/>
  <c r="E378" i="3"/>
  <c r="L380" i="3"/>
  <c r="M380" i="3"/>
  <c r="E381" i="3"/>
  <c r="L381" i="3"/>
  <c r="M381" i="3"/>
  <c r="E382" i="3"/>
  <c r="M382" i="3"/>
  <c r="L382" i="3"/>
  <c r="E383" i="3"/>
  <c r="L383" i="3"/>
  <c r="E384" i="3"/>
  <c r="L384" i="3"/>
  <c r="M384" i="3"/>
  <c r="E385" i="3"/>
  <c r="L385" i="3"/>
  <c r="M385" i="3"/>
  <c r="F386" i="3"/>
  <c r="G386" i="3"/>
  <c r="H386" i="3"/>
  <c r="I386" i="3"/>
  <c r="G58" i="2"/>
  <c r="J386" i="3"/>
  <c r="K386" i="3"/>
  <c r="E387" i="3"/>
  <c r="L387" i="3"/>
  <c r="E388" i="3"/>
  <c r="M388" i="3"/>
  <c r="L388" i="3"/>
  <c r="E389" i="3"/>
  <c r="M389" i="3"/>
  <c r="L389" i="3"/>
  <c r="E390" i="3"/>
  <c r="L390" i="3"/>
  <c r="M390" i="3"/>
  <c r="F391" i="3"/>
  <c r="G391" i="3"/>
  <c r="H391" i="3"/>
  <c r="I391" i="3"/>
  <c r="J391" i="3"/>
  <c r="K391" i="3"/>
  <c r="E392" i="3"/>
  <c r="E391" i="3"/>
  <c r="L392" i="3"/>
  <c r="E393" i="3"/>
  <c r="L393" i="3"/>
  <c r="M393" i="3"/>
  <c r="F394" i="3"/>
  <c r="G394" i="3"/>
  <c r="H394" i="3"/>
  <c r="I394" i="3"/>
  <c r="J394" i="3"/>
  <c r="K394" i="3"/>
  <c r="E395" i="3"/>
  <c r="L395" i="3"/>
  <c r="M395" i="3"/>
  <c r="E396" i="3"/>
  <c r="E394" i="3"/>
  <c r="M394" i="3"/>
  <c r="L396" i="3"/>
  <c r="E397" i="3"/>
  <c r="L397" i="3"/>
  <c r="E398" i="3"/>
  <c r="L398" i="3"/>
  <c r="M398" i="3"/>
  <c r="F399" i="3"/>
  <c r="G399" i="3"/>
  <c r="H399" i="3"/>
  <c r="I399" i="3"/>
  <c r="J399" i="3"/>
  <c r="K399" i="3"/>
  <c r="L399" i="3"/>
  <c r="E400" i="3"/>
  <c r="E399" i="3"/>
  <c r="M399" i="3"/>
  <c r="L400" i="3"/>
  <c r="E401" i="3"/>
  <c r="L401" i="3"/>
  <c r="M401" i="3"/>
  <c r="F402" i="3"/>
  <c r="G402" i="3"/>
  <c r="H402" i="3"/>
  <c r="I402" i="3"/>
  <c r="J402" i="3"/>
  <c r="K402" i="3"/>
  <c r="E403" i="3"/>
  <c r="L403" i="3"/>
  <c r="E404" i="3"/>
  <c r="E402" i="3"/>
  <c r="L404" i="3"/>
  <c r="F405" i="3"/>
  <c r="G405" i="3"/>
  <c r="H405" i="3"/>
  <c r="I405" i="3"/>
  <c r="J405" i="3"/>
  <c r="K405" i="3"/>
  <c r="L405" i="3"/>
  <c r="E406" i="3"/>
  <c r="E405" i="3"/>
  <c r="L406" i="3"/>
  <c r="M406" i="3"/>
  <c r="E407" i="3"/>
  <c r="M407" i="3"/>
  <c r="L407" i="3"/>
  <c r="E408" i="3"/>
  <c r="E60" i="2"/>
  <c r="L408" i="3"/>
  <c r="M408" i="3"/>
  <c r="F409" i="3"/>
  <c r="G409" i="3"/>
  <c r="H409" i="3"/>
  <c r="I409" i="3"/>
  <c r="J409" i="3"/>
  <c r="K409" i="3"/>
  <c r="E410" i="3"/>
  <c r="E409" i="3"/>
  <c r="L410" i="3"/>
  <c r="E411" i="3"/>
  <c r="L411" i="3"/>
  <c r="M411" i="3"/>
  <c r="F412" i="3"/>
  <c r="G412" i="3"/>
  <c r="H412" i="3"/>
  <c r="I412" i="3"/>
  <c r="J412" i="3"/>
  <c r="K412" i="3"/>
  <c r="E413" i="3"/>
  <c r="L413" i="3"/>
  <c r="E414" i="3"/>
  <c r="E412" i="3"/>
  <c r="L414" i="3"/>
  <c r="F415" i="3"/>
  <c r="G415" i="3"/>
  <c r="H415" i="3"/>
  <c r="I415" i="3"/>
  <c r="G62" i="2"/>
  <c r="J415" i="3"/>
  <c r="H62" i="2"/>
  <c r="K415" i="3"/>
  <c r="I62" i="2"/>
  <c r="L415" i="3"/>
  <c r="E416" i="3"/>
  <c r="L416" i="3"/>
  <c r="M416" i="3"/>
  <c r="E417" i="3"/>
  <c r="M417" i="3"/>
  <c r="L417" i="3"/>
  <c r="E418" i="3"/>
  <c r="L418" i="3"/>
  <c r="M418" i="3"/>
  <c r="E419" i="3"/>
  <c r="L419" i="3"/>
  <c r="M419" i="3"/>
  <c r="E420" i="3"/>
  <c r="M420" i="3"/>
  <c r="L420" i="3"/>
  <c r="E421" i="3"/>
  <c r="M421" i="3"/>
  <c r="L421" i="3"/>
  <c r="G422" i="3"/>
  <c r="I422" i="3"/>
  <c r="K422" i="3"/>
  <c r="M423" i="3"/>
  <c r="M424" i="3"/>
  <c r="E425" i="3"/>
  <c r="L425" i="3"/>
  <c r="E426" i="3"/>
  <c r="L426" i="3"/>
  <c r="M426" i="3"/>
  <c r="E427" i="3"/>
  <c r="M427" i="3"/>
  <c r="L427" i="3"/>
  <c r="E428" i="3"/>
  <c r="E432" i="3"/>
  <c r="P80" i="1"/>
  <c r="F80" i="1"/>
  <c r="L428" i="3"/>
  <c r="M428" i="3"/>
  <c r="F429" i="3"/>
  <c r="F432" i="3"/>
  <c r="G429" i="3"/>
  <c r="H429" i="3"/>
  <c r="H432" i="3"/>
  <c r="I429" i="3"/>
  <c r="G59" i="2"/>
  <c r="J429" i="3"/>
  <c r="K429" i="3"/>
  <c r="I59" i="2"/>
  <c r="E430" i="3"/>
  <c r="E429" i="3"/>
  <c r="L430" i="3"/>
  <c r="E431" i="3"/>
  <c r="L431" i="3"/>
  <c r="L429" i="3"/>
  <c r="G432" i="3"/>
  <c r="I432" i="3"/>
  <c r="K432" i="3"/>
  <c r="B436" i="3"/>
  <c r="B438" i="3"/>
  <c r="E438" i="3"/>
  <c r="F438" i="3"/>
  <c r="B439" i="3"/>
  <c r="B441" i="3"/>
  <c r="F441" i="3"/>
  <c r="B442" i="3"/>
  <c r="E443" i="3"/>
  <c r="F443" i="3"/>
  <c r="E445" i="3"/>
  <c r="I445" i="3"/>
  <c r="E446" i="3"/>
  <c r="F446" i="3"/>
  <c r="G446" i="3"/>
  <c r="H446" i="3"/>
  <c r="I446" i="3"/>
  <c r="J446" i="3"/>
  <c r="K446" i="3"/>
  <c r="L446" i="3"/>
  <c r="E447" i="3"/>
  <c r="F447" i="3"/>
  <c r="G447" i="3"/>
  <c r="H447" i="3"/>
  <c r="I447" i="3"/>
  <c r="J447" i="3"/>
  <c r="K447" i="3"/>
  <c r="L447" i="3"/>
  <c r="B452" i="3"/>
  <c r="B454" i="3"/>
  <c r="E454" i="3"/>
  <c r="F454" i="3"/>
  <c r="B455" i="3"/>
  <c r="B457" i="3"/>
  <c r="F457" i="3"/>
  <c r="E459" i="3"/>
  <c r="F459" i="3"/>
  <c r="E461" i="3"/>
  <c r="I461" i="3"/>
  <c r="E462" i="3"/>
  <c r="F462" i="3"/>
  <c r="G462" i="3"/>
  <c r="H462" i="3"/>
  <c r="I462" i="3"/>
  <c r="J462" i="3"/>
  <c r="K462" i="3"/>
  <c r="L462" i="3"/>
  <c r="E463" i="3"/>
  <c r="F463" i="3"/>
  <c r="G463" i="3"/>
  <c r="H463" i="3"/>
  <c r="I463" i="3"/>
  <c r="J463" i="3"/>
  <c r="K463" i="3"/>
  <c r="L463" i="3"/>
  <c r="F464" i="3"/>
  <c r="G464" i="3"/>
  <c r="G600" i="3"/>
  <c r="G449" i="3"/>
  <c r="H464" i="3"/>
  <c r="I464" i="3"/>
  <c r="G76" i="2"/>
  <c r="J464" i="3"/>
  <c r="H76" i="2"/>
  <c r="K464" i="3"/>
  <c r="I76" i="2"/>
  <c r="E465" i="3"/>
  <c r="M465" i="3"/>
  <c r="L465" i="3"/>
  <c r="E466" i="3"/>
  <c r="E464" i="3"/>
  <c r="L466" i="3"/>
  <c r="E467" i="3"/>
  <c r="L467" i="3"/>
  <c r="F468" i="3"/>
  <c r="G468" i="3"/>
  <c r="H468" i="3"/>
  <c r="I468" i="3"/>
  <c r="J468" i="3"/>
  <c r="K468" i="3"/>
  <c r="E469" i="3"/>
  <c r="L469" i="3"/>
  <c r="E470" i="3"/>
  <c r="L470" i="3"/>
  <c r="F471" i="3"/>
  <c r="G471" i="3"/>
  <c r="H471" i="3"/>
  <c r="I471" i="3"/>
  <c r="J471" i="3"/>
  <c r="K471" i="3"/>
  <c r="L471" i="3"/>
  <c r="E472" i="3"/>
  <c r="E471" i="3"/>
  <c r="L472" i="3"/>
  <c r="M472" i="3"/>
  <c r="E473" i="3"/>
  <c r="L473" i="3"/>
  <c r="M473" i="3"/>
  <c r="F474" i="3"/>
  <c r="G474" i="3"/>
  <c r="H474" i="3"/>
  <c r="I474" i="3"/>
  <c r="G80" i="2"/>
  <c r="J474" i="3"/>
  <c r="H80" i="2"/>
  <c r="K474" i="3"/>
  <c r="I80" i="2"/>
  <c r="E475" i="3"/>
  <c r="L475" i="3"/>
  <c r="E476" i="3"/>
  <c r="E474" i="3"/>
  <c r="L476" i="3"/>
  <c r="E477" i="3"/>
  <c r="L477" i="3"/>
  <c r="M477" i="3"/>
  <c r="E478" i="3"/>
  <c r="P94" i="1"/>
  <c r="F94" i="1"/>
  <c r="L478" i="3"/>
  <c r="M478" i="3"/>
  <c r="E479" i="3"/>
  <c r="L479" i="3"/>
  <c r="M479" i="3"/>
  <c r="E480" i="3"/>
  <c r="L480" i="3"/>
  <c r="M480" i="3"/>
  <c r="F481" i="3"/>
  <c r="G481" i="3"/>
  <c r="H481" i="3"/>
  <c r="I481" i="3"/>
  <c r="J481" i="3"/>
  <c r="K481" i="3"/>
  <c r="E482" i="3"/>
  <c r="M482" i="3"/>
  <c r="L482" i="3"/>
  <c r="E483" i="3"/>
  <c r="E83" i="2"/>
  <c r="L483" i="3"/>
  <c r="M483" i="3"/>
  <c r="F484" i="3"/>
  <c r="G484" i="3"/>
  <c r="H484" i="3"/>
  <c r="I484" i="3"/>
  <c r="J484" i="3"/>
  <c r="K484" i="3"/>
  <c r="E485" i="3"/>
  <c r="L485" i="3"/>
  <c r="E486" i="3"/>
  <c r="E484" i="3"/>
  <c r="L486" i="3"/>
  <c r="M486" i="3"/>
  <c r="E487" i="3"/>
  <c r="L487" i="3"/>
  <c r="E488" i="3"/>
  <c r="M488" i="3"/>
  <c r="L488" i="3"/>
  <c r="E489" i="3"/>
  <c r="L489" i="3"/>
  <c r="E490" i="3"/>
  <c r="M490" i="3"/>
  <c r="L490" i="3"/>
  <c r="E491" i="3"/>
  <c r="L491" i="3"/>
  <c r="M491" i="3"/>
  <c r="E492" i="3"/>
  <c r="L492" i="3"/>
  <c r="M492" i="3"/>
  <c r="E493" i="3"/>
  <c r="L493" i="3"/>
  <c r="E494" i="3"/>
  <c r="L494" i="3"/>
  <c r="M494" i="3"/>
  <c r="E495" i="3"/>
  <c r="L495" i="3"/>
  <c r="M495" i="3"/>
  <c r="E496" i="3"/>
  <c r="M496" i="3"/>
  <c r="L496" i="3"/>
  <c r="E497" i="3"/>
  <c r="L497" i="3"/>
  <c r="E498" i="3"/>
  <c r="M498" i="3"/>
  <c r="L498" i="3"/>
  <c r="E499" i="3"/>
  <c r="L499" i="3"/>
  <c r="M499" i="3"/>
  <c r="F500" i="3"/>
  <c r="G500" i="3"/>
  <c r="H500" i="3"/>
  <c r="I500" i="3"/>
  <c r="G71" i="2"/>
  <c r="J500" i="3"/>
  <c r="H71" i="2"/>
  <c r="H68" i="2"/>
  <c r="K500" i="3"/>
  <c r="I71" i="2"/>
  <c r="E501" i="3"/>
  <c r="M501" i="3"/>
  <c r="L501" i="3"/>
  <c r="E502" i="3"/>
  <c r="E500" i="3"/>
  <c r="L502" i="3"/>
  <c r="E503" i="3"/>
  <c r="L503" i="3"/>
  <c r="M503" i="3"/>
  <c r="E504" i="3"/>
  <c r="L504" i="3"/>
  <c r="M504" i="3"/>
  <c r="E505" i="3"/>
  <c r="L505" i="3"/>
  <c r="F506" i="3"/>
  <c r="G506" i="3"/>
  <c r="H506" i="3"/>
  <c r="I506" i="3"/>
  <c r="J506" i="3"/>
  <c r="H87" i="2"/>
  <c r="K506" i="3"/>
  <c r="E507" i="3"/>
  <c r="M507" i="3"/>
  <c r="L507" i="3"/>
  <c r="E508" i="3"/>
  <c r="L508" i="3"/>
  <c r="M508" i="3"/>
  <c r="E509" i="3"/>
  <c r="L509" i="3"/>
  <c r="M509" i="3"/>
  <c r="E510" i="3"/>
  <c r="M510" i="3"/>
  <c r="L510" i="3"/>
  <c r="E511" i="3"/>
  <c r="M511" i="3"/>
  <c r="L511" i="3"/>
  <c r="E512" i="3"/>
  <c r="L512" i="3"/>
  <c r="M512" i="3"/>
  <c r="E513" i="3"/>
  <c r="L513" i="3"/>
  <c r="M513" i="3"/>
  <c r="E514" i="3"/>
  <c r="M514" i="3"/>
  <c r="L514" i="3"/>
  <c r="F515" i="3"/>
  <c r="G515" i="3"/>
  <c r="H515" i="3"/>
  <c r="I515" i="3"/>
  <c r="J515" i="3"/>
  <c r="K515" i="3"/>
  <c r="E516" i="3"/>
  <c r="M516" i="3"/>
  <c r="L516" i="3"/>
  <c r="L515" i="3"/>
  <c r="E517" i="3"/>
  <c r="E515" i="3"/>
  <c r="M515" i="3"/>
  <c r="L517" i="3"/>
  <c r="E518" i="3"/>
  <c r="L518" i="3"/>
  <c r="M518" i="3"/>
  <c r="F519" i="3"/>
  <c r="G519" i="3"/>
  <c r="H519" i="3"/>
  <c r="I519" i="3"/>
  <c r="J519" i="3"/>
  <c r="K519" i="3"/>
  <c r="E520" i="3"/>
  <c r="L520" i="3"/>
  <c r="L519" i="3"/>
  <c r="E521" i="3"/>
  <c r="E519" i="3"/>
  <c r="M519" i="3"/>
  <c r="L521" i="3"/>
  <c r="M521" i="3"/>
  <c r="E522" i="3"/>
  <c r="M522" i="3"/>
  <c r="L522" i="3"/>
  <c r="E523" i="3"/>
  <c r="M523" i="3"/>
  <c r="L523" i="3"/>
  <c r="F524" i="3"/>
  <c r="G524" i="3"/>
  <c r="H524" i="3"/>
  <c r="I524" i="3"/>
  <c r="J524" i="3"/>
  <c r="H88" i="2"/>
  <c r="K524" i="3"/>
  <c r="E525" i="3"/>
  <c r="M525" i="3"/>
  <c r="L525" i="3"/>
  <c r="E526" i="3"/>
  <c r="L526" i="3"/>
  <c r="M526" i="3"/>
  <c r="F527" i="3"/>
  <c r="G527" i="3"/>
  <c r="H527" i="3"/>
  <c r="I527" i="3"/>
  <c r="J527" i="3"/>
  <c r="K527" i="3"/>
  <c r="E528" i="3"/>
  <c r="L528" i="3"/>
  <c r="L527" i="3"/>
  <c r="Q123" i="1"/>
  <c r="G123" i="1"/>
  <c r="N123" i="1"/>
  <c r="E529" i="3"/>
  <c r="E527" i="3"/>
  <c r="L529" i="3"/>
  <c r="M529" i="3"/>
  <c r="E530" i="3"/>
  <c r="M530" i="3"/>
  <c r="L530" i="3"/>
  <c r="E531" i="3"/>
  <c r="M531" i="3"/>
  <c r="L531" i="3"/>
  <c r="E532" i="3"/>
  <c r="L532" i="3"/>
  <c r="M532" i="3"/>
  <c r="E533" i="3"/>
  <c r="L533" i="3"/>
  <c r="M533" i="3"/>
  <c r="F534" i="3"/>
  <c r="G534" i="3"/>
  <c r="H534" i="3"/>
  <c r="I534" i="3"/>
  <c r="G89" i="2"/>
  <c r="J534" i="3"/>
  <c r="H89" i="2"/>
  <c r="K534" i="3"/>
  <c r="I89" i="2"/>
  <c r="L534" i="3"/>
  <c r="E535" i="3"/>
  <c r="E534" i="3"/>
  <c r="L535" i="3"/>
  <c r="M535" i="3"/>
  <c r="E536" i="3"/>
  <c r="M536" i="3"/>
  <c r="L536" i="3"/>
  <c r="E537" i="3"/>
  <c r="M537" i="3"/>
  <c r="L537" i="3"/>
  <c r="E538" i="3"/>
  <c r="E84" i="2"/>
  <c r="L538" i="3"/>
  <c r="M538" i="3"/>
  <c r="F539" i="3"/>
  <c r="G539" i="3"/>
  <c r="H539" i="3"/>
  <c r="I539" i="3"/>
  <c r="G85" i="2"/>
  <c r="J539" i="3"/>
  <c r="H85" i="2"/>
  <c r="K539" i="3"/>
  <c r="I85" i="2"/>
  <c r="E540" i="3"/>
  <c r="L540" i="3"/>
  <c r="L539" i="3"/>
  <c r="E541" i="3"/>
  <c r="E539" i="3"/>
  <c r="L541" i="3"/>
  <c r="M541" i="3"/>
  <c r="E542" i="3"/>
  <c r="M542" i="3"/>
  <c r="L542" i="3"/>
  <c r="E543" i="3"/>
  <c r="M543" i="3"/>
  <c r="L543" i="3"/>
  <c r="F544" i="3"/>
  <c r="G544" i="3"/>
  <c r="H544" i="3"/>
  <c r="I544" i="3"/>
  <c r="J544" i="3"/>
  <c r="K544" i="3"/>
  <c r="E545" i="3"/>
  <c r="E73" i="2"/>
  <c r="L545" i="3"/>
  <c r="E546" i="3"/>
  <c r="L546" i="3"/>
  <c r="M546" i="3"/>
  <c r="F547" i="3"/>
  <c r="G547" i="3"/>
  <c r="H547" i="3"/>
  <c r="I547" i="3"/>
  <c r="J547" i="3"/>
  <c r="K547" i="3"/>
  <c r="E548" i="3"/>
  <c r="L548" i="3"/>
  <c r="Q116" i="1"/>
  <c r="E549" i="3"/>
  <c r="E547" i="3"/>
  <c r="L549" i="3"/>
  <c r="M549" i="3"/>
  <c r="E550" i="3"/>
  <c r="P112" i="1"/>
  <c r="L550" i="3"/>
  <c r="Q112" i="1"/>
  <c r="E551" i="3"/>
  <c r="P113" i="1"/>
  <c r="F113" i="1"/>
  <c r="L551" i="3"/>
  <c r="Q113" i="1"/>
  <c r="G113" i="1"/>
  <c r="N113" i="1"/>
  <c r="E552" i="3"/>
  <c r="L552" i="3"/>
  <c r="M552" i="3"/>
  <c r="E553" i="3"/>
  <c r="L553" i="3"/>
  <c r="M553" i="3"/>
  <c r="E554" i="3"/>
  <c r="M554" i="3"/>
  <c r="L554" i="3"/>
  <c r="E555" i="3"/>
  <c r="M555" i="3"/>
  <c r="L555" i="3"/>
  <c r="E556" i="3"/>
  <c r="L556" i="3"/>
  <c r="M556" i="3"/>
  <c r="E557" i="3"/>
  <c r="L557" i="3"/>
  <c r="M557" i="3"/>
  <c r="E558" i="3"/>
  <c r="M558" i="3"/>
  <c r="L558" i="3"/>
  <c r="E559" i="3"/>
  <c r="M559" i="3"/>
  <c r="L559" i="3"/>
  <c r="E560" i="3"/>
  <c r="L560" i="3"/>
  <c r="M560" i="3"/>
  <c r="E561" i="3"/>
  <c r="L561" i="3"/>
  <c r="M561" i="3"/>
  <c r="E562" i="3"/>
  <c r="P117" i="1"/>
  <c r="F117" i="1"/>
  <c r="L562" i="3"/>
  <c r="E563" i="3"/>
  <c r="M563" i="3"/>
  <c r="L563" i="3"/>
  <c r="E564" i="3"/>
  <c r="L564" i="3"/>
  <c r="M564" i="3"/>
  <c r="E565" i="3"/>
  <c r="L565" i="3"/>
  <c r="M565" i="3"/>
  <c r="E566" i="3"/>
  <c r="M566" i="3"/>
  <c r="L566" i="3"/>
  <c r="E567" i="3"/>
  <c r="M567" i="3"/>
  <c r="L567" i="3"/>
  <c r="E568" i="3"/>
  <c r="L568" i="3"/>
  <c r="M568" i="3"/>
  <c r="F569" i="3"/>
  <c r="G569" i="3"/>
  <c r="H569" i="3"/>
  <c r="I569" i="3"/>
  <c r="J569" i="3"/>
  <c r="K569" i="3"/>
  <c r="E570" i="3"/>
  <c r="L570" i="3"/>
  <c r="L569" i="3"/>
  <c r="E571" i="3"/>
  <c r="E569" i="3"/>
  <c r="L571" i="3"/>
  <c r="M571" i="3"/>
  <c r="E572" i="3"/>
  <c r="M572" i="3"/>
  <c r="L572" i="3"/>
  <c r="E573" i="3"/>
  <c r="M573" i="3"/>
  <c r="L573" i="3"/>
  <c r="E574" i="3"/>
  <c r="L574" i="3"/>
  <c r="M574" i="3"/>
  <c r="E575" i="3"/>
  <c r="L575" i="3"/>
  <c r="M575" i="3"/>
  <c r="E576" i="3"/>
  <c r="M576" i="3"/>
  <c r="L576" i="3"/>
  <c r="E577" i="3"/>
  <c r="M577" i="3"/>
  <c r="L577" i="3"/>
  <c r="E578" i="3"/>
  <c r="L578" i="3"/>
  <c r="M578" i="3"/>
  <c r="E579" i="3"/>
  <c r="L579" i="3"/>
  <c r="M579" i="3"/>
  <c r="E580" i="3"/>
  <c r="M580" i="3"/>
  <c r="L580" i="3"/>
  <c r="E581" i="3"/>
  <c r="M581" i="3"/>
  <c r="L581" i="3"/>
  <c r="E582" i="3"/>
  <c r="L582" i="3"/>
  <c r="M582" i="3"/>
  <c r="E583" i="3"/>
  <c r="L583" i="3"/>
  <c r="M583" i="3"/>
  <c r="E584" i="3"/>
  <c r="M584" i="3"/>
  <c r="L584" i="3"/>
  <c r="E585" i="3"/>
  <c r="M585" i="3"/>
  <c r="L585" i="3"/>
  <c r="E586" i="3"/>
  <c r="L586" i="3"/>
  <c r="M586" i="3"/>
  <c r="E587" i="3"/>
  <c r="L587" i="3"/>
  <c r="M587" i="3"/>
  <c r="E588" i="3"/>
  <c r="M588" i="3"/>
  <c r="L588" i="3"/>
  <c r="F589" i="3"/>
  <c r="G589" i="3"/>
  <c r="H589" i="3"/>
  <c r="I589" i="3"/>
  <c r="J589" i="3"/>
  <c r="K589" i="3"/>
  <c r="E590" i="3"/>
  <c r="M590" i="3"/>
  <c r="L590" i="3"/>
  <c r="L589" i="3"/>
  <c r="E591" i="3"/>
  <c r="E589" i="3"/>
  <c r="M589" i="3"/>
  <c r="L591" i="3"/>
  <c r="E592" i="3"/>
  <c r="L592" i="3"/>
  <c r="Q125" i="1"/>
  <c r="G125" i="1"/>
  <c r="N125" i="1"/>
  <c r="E593" i="3"/>
  <c r="L593" i="3"/>
  <c r="M593" i="3"/>
  <c r="F594" i="3"/>
  <c r="G594" i="3"/>
  <c r="H594" i="3"/>
  <c r="H600" i="3"/>
  <c r="H449" i="3"/>
  <c r="I594" i="3"/>
  <c r="G95" i="2"/>
  <c r="J594" i="3"/>
  <c r="H95" i="2"/>
  <c r="K594" i="3"/>
  <c r="I95" i="2"/>
  <c r="E595" i="3"/>
  <c r="E594" i="3"/>
  <c r="L595" i="3"/>
  <c r="M595" i="3"/>
  <c r="E596" i="3"/>
  <c r="M596" i="3"/>
  <c r="L596" i="3"/>
  <c r="E597" i="3"/>
  <c r="L597" i="3"/>
  <c r="E598" i="3"/>
  <c r="L598" i="3"/>
  <c r="M598" i="3"/>
  <c r="E599" i="3"/>
  <c r="L599" i="3"/>
  <c r="M599" i="3"/>
  <c r="F600" i="3"/>
  <c r="F449" i="3"/>
  <c r="J600" i="3"/>
  <c r="J449" i="3"/>
  <c r="M610" i="3"/>
  <c r="M614" i="3"/>
  <c r="M615" i="3"/>
  <c r="B647" i="3"/>
  <c r="B649" i="3"/>
  <c r="E649" i="3"/>
  <c r="F649" i="3"/>
  <c r="B650" i="3"/>
  <c r="B652" i="3"/>
  <c r="F652" i="3"/>
  <c r="B653" i="3"/>
  <c r="E654" i="3"/>
  <c r="F654" i="3"/>
  <c r="E656" i="3"/>
  <c r="I656" i="3"/>
  <c r="E657" i="3"/>
  <c r="F657" i="3"/>
  <c r="G657" i="3"/>
  <c r="H657" i="3"/>
  <c r="I657" i="3"/>
  <c r="J657" i="3"/>
  <c r="K657" i="3"/>
  <c r="L657" i="3"/>
  <c r="E658" i="3"/>
  <c r="F658" i="3"/>
  <c r="G658" i="3"/>
  <c r="H658" i="3"/>
  <c r="I658" i="3"/>
  <c r="J658" i="3"/>
  <c r="K658" i="3"/>
  <c r="L658" i="3"/>
  <c r="C659" i="3"/>
  <c r="C660" i="3"/>
  <c r="F663" i="3"/>
  <c r="G663" i="3"/>
  <c r="H663" i="3"/>
  <c r="I663" i="3"/>
  <c r="J663" i="3"/>
  <c r="K663" i="3"/>
  <c r="E664" i="3"/>
  <c r="L664" i="3"/>
  <c r="E665" i="3"/>
  <c r="L665" i="3"/>
  <c r="L663" i="3"/>
  <c r="F666" i="3"/>
  <c r="G666" i="3"/>
  <c r="H666" i="3"/>
  <c r="I666" i="3"/>
  <c r="J666" i="3"/>
  <c r="K666" i="3"/>
  <c r="E667" i="3"/>
  <c r="L667" i="3"/>
  <c r="E668" i="3"/>
  <c r="L668" i="3"/>
  <c r="E669" i="3"/>
  <c r="M669" i="3"/>
  <c r="L669" i="3"/>
  <c r="E670" i="3"/>
  <c r="L670" i="3"/>
  <c r="M670" i="3"/>
  <c r="E671" i="3"/>
  <c r="M671" i="3"/>
  <c r="L671" i="3"/>
  <c r="F672" i="3"/>
  <c r="G672" i="3"/>
  <c r="H672" i="3"/>
  <c r="I672" i="3"/>
  <c r="J672" i="3"/>
  <c r="K672" i="3"/>
  <c r="E673" i="3"/>
  <c r="M673" i="3"/>
  <c r="L673" i="3"/>
  <c r="E674" i="3"/>
  <c r="M674" i="3"/>
  <c r="L674" i="3"/>
  <c r="E675" i="3"/>
  <c r="L675" i="3"/>
  <c r="M675" i="3"/>
  <c r="E676" i="3"/>
  <c r="M676" i="3"/>
  <c r="L676" i="3"/>
  <c r="E677" i="3"/>
  <c r="M677" i="3"/>
  <c r="L677" i="3"/>
  <c r="E678" i="3"/>
  <c r="L678" i="3"/>
  <c r="E679" i="3"/>
  <c r="L679" i="3"/>
  <c r="M679" i="3"/>
  <c r="E680" i="3"/>
  <c r="L680" i="3"/>
  <c r="M680" i="3"/>
  <c r="F681" i="3"/>
  <c r="G681" i="3"/>
  <c r="H681" i="3"/>
  <c r="I681" i="3"/>
  <c r="J681" i="3"/>
  <c r="J781" i="3"/>
  <c r="K681" i="3"/>
  <c r="E682" i="3"/>
  <c r="L682" i="3"/>
  <c r="M682" i="3"/>
  <c r="E683" i="3"/>
  <c r="L683" i="3"/>
  <c r="E684" i="3"/>
  <c r="L684" i="3"/>
  <c r="E685" i="3"/>
  <c r="L685" i="3"/>
  <c r="M685" i="3"/>
  <c r="E686" i="3"/>
  <c r="M686" i="3"/>
  <c r="L686" i="3"/>
  <c r="E687" i="3"/>
  <c r="M687" i="3"/>
  <c r="L687" i="3"/>
  <c r="E688" i="3"/>
  <c r="M688" i="3"/>
  <c r="L688" i="3"/>
  <c r="E689" i="3"/>
  <c r="M689" i="3"/>
  <c r="L689" i="3"/>
  <c r="E690" i="3"/>
  <c r="M690" i="3"/>
  <c r="L690" i="3"/>
  <c r="E691" i="3"/>
  <c r="L691" i="3"/>
  <c r="E692" i="3"/>
  <c r="M692" i="3"/>
  <c r="L692" i="3"/>
  <c r="E693" i="3"/>
  <c r="M693" i="3"/>
  <c r="L693" i="3"/>
  <c r="E694" i="3"/>
  <c r="L694" i="3"/>
  <c r="E695" i="3"/>
  <c r="M695" i="3"/>
  <c r="L695" i="3"/>
  <c r="E696" i="3"/>
  <c r="M696" i="3"/>
  <c r="L696" i="3"/>
  <c r="E697" i="3"/>
  <c r="L697" i="3"/>
  <c r="E698" i="3"/>
  <c r="M698" i="3"/>
  <c r="L698" i="3"/>
  <c r="F699" i="3"/>
  <c r="G699" i="3"/>
  <c r="H699" i="3"/>
  <c r="I699" i="3"/>
  <c r="J699" i="3"/>
  <c r="K699" i="3"/>
  <c r="E700" i="3"/>
  <c r="L700" i="3"/>
  <c r="M700" i="3"/>
  <c r="E701" i="3"/>
  <c r="L701" i="3"/>
  <c r="E702" i="3"/>
  <c r="L702" i="3"/>
  <c r="F703" i="3"/>
  <c r="G703" i="3"/>
  <c r="H703" i="3"/>
  <c r="I703" i="3"/>
  <c r="J703" i="3"/>
  <c r="K703" i="3"/>
  <c r="E704" i="3"/>
  <c r="L704" i="3"/>
  <c r="L703" i="3"/>
  <c r="E705" i="3"/>
  <c r="L705" i="3"/>
  <c r="M705" i="3"/>
  <c r="E706" i="3"/>
  <c r="M706" i="3"/>
  <c r="L706" i="3"/>
  <c r="E707" i="3"/>
  <c r="L707" i="3"/>
  <c r="E708" i="3"/>
  <c r="L708" i="3"/>
  <c r="F709" i="3"/>
  <c r="G709" i="3"/>
  <c r="H709" i="3"/>
  <c r="I709" i="3"/>
  <c r="J709" i="3"/>
  <c r="K709" i="3"/>
  <c r="E710" i="3"/>
  <c r="L710" i="3"/>
  <c r="M710" i="3"/>
  <c r="E711" i="3"/>
  <c r="L711" i="3"/>
  <c r="E712" i="3"/>
  <c r="M712" i="3"/>
  <c r="L712" i="3"/>
  <c r="E713" i="3"/>
  <c r="L713" i="3"/>
  <c r="E714" i="3"/>
  <c r="M714" i="3"/>
  <c r="L714" i="3"/>
  <c r="F715" i="3"/>
  <c r="G715" i="3"/>
  <c r="H715" i="3"/>
  <c r="I715" i="3"/>
  <c r="J715" i="3"/>
  <c r="K715" i="3"/>
  <c r="E716" i="3"/>
  <c r="L716" i="3"/>
  <c r="E717" i="3"/>
  <c r="M717" i="3"/>
  <c r="L717" i="3"/>
  <c r="E718" i="3"/>
  <c r="L718" i="3"/>
  <c r="F719" i="3"/>
  <c r="G719" i="3"/>
  <c r="H719" i="3"/>
  <c r="I719" i="3"/>
  <c r="J719" i="3"/>
  <c r="K719" i="3"/>
  <c r="E720" i="3"/>
  <c r="L720" i="3"/>
  <c r="E721" i="3"/>
  <c r="L721" i="3"/>
  <c r="E722" i="3"/>
  <c r="L722" i="3"/>
  <c r="E723" i="3"/>
  <c r="L723" i="3"/>
  <c r="E724" i="3"/>
  <c r="M724" i="3"/>
  <c r="L724" i="3"/>
  <c r="E725" i="3"/>
  <c r="L725" i="3"/>
  <c r="E726" i="3"/>
  <c r="M726" i="3"/>
  <c r="L726" i="3"/>
  <c r="E727" i="3"/>
  <c r="L727" i="3"/>
  <c r="M727" i="3"/>
  <c r="F728" i="3"/>
  <c r="G728" i="3"/>
  <c r="H728" i="3"/>
  <c r="I728" i="3"/>
  <c r="J728" i="3"/>
  <c r="K728" i="3"/>
  <c r="E729" i="3"/>
  <c r="M729" i="3"/>
  <c r="L729" i="3"/>
  <c r="E730" i="3"/>
  <c r="E728" i="3"/>
  <c r="L730" i="3"/>
  <c r="M730" i="3"/>
  <c r="E731" i="3"/>
  <c r="L731" i="3"/>
  <c r="E732" i="3"/>
  <c r="L732" i="3"/>
  <c r="E733" i="3"/>
  <c r="L733" i="3"/>
  <c r="M733" i="3"/>
  <c r="E734" i="3"/>
  <c r="L734" i="3"/>
  <c r="E735" i="3"/>
  <c r="L735" i="3"/>
  <c r="E736" i="3"/>
  <c r="L736" i="3"/>
  <c r="F737" i="3"/>
  <c r="G737" i="3"/>
  <c r="H737" i="3"/>
  <c r="I737" i="3"/>
  <c r="J737" i="3"/>
  <c r="K737" i="3"/>
  <c r="E738" i="3"/>
  <c r="M738" i="3"/>
  <c r="L738" i="3"/>
  <c r="E739" i="3"/>
  <c r="L739" i="3"/>
  <c r="M739" i="3"/>
  <c r="E740" i="3"/>
  <c r="M740" i="3"/>
  <c r="L740" i="3"/>
  <c r="E741" i="3"/>
  <c r="M741" i="3"/>
  <c r="L741" i="3"/>
  <c r="E742" i="3"/>
  <c r="M742" i="3"/>
  <c r="L742" i="3"/>
  <c r="E743" i="3"/>
  <c r="L743" i="3"/>
  <c r="F744" i="3"/>
  <c r="G744" i="3"/>
  <c r="H744" i="3"/>
  <c r="I744" i="3"/>
  <c r="J744" i="3"/>
  <c r="K744" i="3"/>
  <c r="E745" i="3"/>
  <c r="L745" i="3"/>
  <c r="E746" i="3"/>
  <c r="L746" i="3"/>
  <c r="M746" i="3"/>
  <c r="E747" i="3"/>
  <c r="L747" i="3"/>
  <c r="E748" i="3"/>
  <c r="L748" i="3"/>
  <c r="M748" i="3"/>
  <c r="E749" i="3"/>
  <c r="M749" i="3"/>
  <c r="L749" i="3"/>
  <c r="E750" i="3"/>
  <c r="M750" i="3"/>
  <c r="L750" i="3"/>
  <c r="F751" i="3"/>
  <c r="G751" i="3"/>
  <c r="H751" i="3"/>
  <c r="I751" i="3"/>
  <c r="J751" i="3"/>
  <c r="K751" i="3"/>
  <c r="E752" i="3"/>
  <c r="M752" i="3"/>
  <c r="L752" i="3"/>
  <c r="E753" i="3"/>
  <c r="M753" i="3"/>
  <c r="L753" i="3"/>
  <c r="E754" i="3"/>
  <c r="M754" i="3"/>
  <c r="L754" i="3"/>
  <c r="F755" i="3"/>
  <c r="G755" i="3"/>
  <c r="H755" i="3"/>
  <c r="I755" i="3"/>
  <c r="J755" i="3"/>
  <c r="K755" i="3"/>
  <c r="E756" i="3"/>
  <c r="L756" i="3"/>
  <c r="E757" i="3"/>
  <c r="L757" i="3"/>
  <c r="M757" i="3"/>
  <c r="E758" i="3"/>
  <c r="M758" i="3"/>
  <c r="L758" i="3"/>
  <c r="E759" i="3"/>
  <c r="L759" i="3"/>
  <c r="E760" i="3"/>
  <c r="L760" i="3"/>
  <c r="E761" i="3"/>
  <c r="M761" i="3"/>
  <c r="L761" i="3"/>
  <c r="E762" i="3"/>
  <c r="L762" i="3"/>
  <c r="F763" i="3"/>
  <c r="G763" i="3"/>
  <c r="H763" i="3"/>
  <c r="I763" i="3"/>
  <c r="J763" i="3"/>
  <c r="K763" i="3"/>
  <c r="E764" i="3"/>
  <c r="L764" i="3"/>
  <c r="E765" i="3"/>
  <c r="L765" i="3"/>
  <c r="E766" i="3"/>
  <c r="L766" i="3"/>
  <c r="F767" i="3"/>
  <c r="G767" i="3"/>
  <c r="H767" i="3"/>
  <c r="I767" i="3"/>
  <c r="J767" i="3"/>
  <c r="K767" i="3"/>
  <c r="E768" i="3"/>
  <c r="L768" i="3"/>
  <c r="E769" i="3"/>
  <c r="L769" i="3"/>
  <c r="E770" i="3"/>
  <c r="M770" i="3"/>
  <c r="L770" i="3"/>
  <c r="E771" i="3"/>
  <c r="L771" i="3"/>
  <c r="E773" i="3"/>
  <c r="L773" i="3"/>
  <c r="L772" i="3"/>
  <c r="M773" i="3"/>
  <c r="E774" i="3"/>
  <c r="L774" i="3"/>
  <c r="E775" i="3"/>
  <c r="L775" i="3"/>
  <c r="M776" i="3"/>
  <c r="E777" i="3"/>
  <c r="L777" i="3"/>
  <c r="M778" i="3"/>
  <c r="M779" i="3"/>
  <c r="M780" i="3"/>
  <c r="D781" i="3"/>
  <c r="B788" i="3"/>
  <c r="B790" i="3"/>
  <c r="E790" i="3"/>
  <c r="F790" i="3"/>
  <c r="B791" i="3"/>
  <c r="B793" i="3"/>
  <c r="F793" i="3"/>
  <c r="B794" i="3"/>
  <c r="E795" i="3"/>
  <c r="F795" i="3"/>
  <c r="E797" i="3"/>
  <c r="I797" i="3"/>
  <c r="E798" i="3"/>
  <c r="F798" i="3"/>
  <c r="G798" i="3"/>
  <c r="H798" i="3"/>
  <c r="I798" i="3"/>
  <c r="J798" i="3"/>
  <c r="K798" i="3"/>
  <c r="L798" i="3"/>
  <c r="E799" i="3"/>
  <c r="F799" i="3"/>
  <c r="G799" i="3"/>
  <c r="H799" i="3"/>
  <c r="I799" i="3"/>
  <c r="J799" i="3"/>
  <c r="K799" i="3"/>
  <c r="L799" i="3"/>
  <c r="C800" i="3"/>
  <c r="C801" i="3"/>
  <c r="C802" i="3"/>
  <c r="F804" i="3"/>
  <c r="G804" i="3"/>
  <c r="H804" i="3"/>
  <c r="I804" i="3"/>
  <c r="J804" i="3"/>
  <c r="K804" i="3"/>
  <c r="E805" i="3"/>
  <c r="L805" i="3"/>
  <c r="L804" i="3"/>
  <c r="E806" i="3"/>
  <c r="L806" i="3"/>
  <c r="M806" i="3"/>
  <c r="F807" i="3"/>
  <c r="G807" i="3"/>
  <c r="H807" i="3"/>
  <c r="I807" i="3"/>
  <c r="J807" i="3"/>
  <c r="K807" i="3"/>
  <c r="E808" i="3"/>
  <c r="L808" i="3"/>
  <c r="L807" i="3"/>
  <c r="E809" i="3"/>
  <c r="L809" i="3"/>
  <c r="M809" i="3"/>
  <c r="E810" i="3"/>
  <c r="M810" i="3"/>
  <c r="L810" i="3"/>
  <c r="E811" i="3"/>
  <c r="M811" i="3"/>
  <c r="L811" i="3"/>
  <c r="E812" i="3"/>
  <c r="L812" i="3"/>
  <c r="M812" i="3"/>
  <c r="F813" i="3"/>
  <c r="G813" i="3"/>
  <c r="H813" i="3"/>
  <c r="I813" i="3"/>
  <c r="J813" i="3"/>
  <c r="K813" i="3"/>
  <c r="E814" i="3"/>
  <c r="L814" i="3"/>
  <c r="E815" i="3"/>
  <c r="M815" i="3"/>
  <c r="L815" i="3"/>
  <c r="E816" i="3"/>
  <c r="L816" i="3"/>
  <c r="E817" i="3"/>
  <c r="M817" i="3"/>
  <c r="L817" i="3"/>
  <c r="E818" i="3"/>
  <c r="L818" i="3"/>
  <c r="M818" i="3"/>
  <c r="E819" i="3"/>
  <c r="L819" i="3"/>
  <c r="E820" i="3"/>
  <c r="L820" i="3"/>
  <c r="E821" i="3"/>
  <c r="L821" i="3"/>
  <c r="M821" i="3"/>
  <c r="F822" i="3"/>
  <c r="G822" i="3"/>
  <c r="H822" i="3"/>
  <c r="I822" i="3"/>
  <c r="J822" i="3"/>
  <c r="K822" i="3"/>
  <c r="E823" i="3"/>
  <c r="L823" i="3"/>
  <c r="E824" i="3"/>
  <c r="M824" i="3"/>
  <c r="L824" i="3"/>
  <c r="E825" i="3"/>
  <c r="M825" i="3"/>
  <c r="L825" i="3"/>
  <c r="E826" i="3"/>
  <c r="M826" i="3"/>
  <c r="L826" i="3"/>
  <c r="E827" i="3"/>
  <c r="M827" i="3"/>
  <c r="L827" i="3"/>
  <c r="E828" i="3"/>
  <c r="M828" i="3"/>
  <c r="L828" i="3"/>
  <c r="E829" i="3"/>
  <c r="M829" i="3"/>
  <c r="L829" i="3"/>
  <c r="E830" i="3"/>
  <c r="M830" i="3"/>
  <c r="L830" i="3"/>
  <c r="E831" i="3"/>
  <c r="M831" i="3"/>
  <c r="L831" i="3"/>
  <c r="E832" i="3"/>
  <c r="L832" i="3"/>
  <c r="E833" i="3"/>
  <c r="L833" i="3"/>
  <c r="M833" i="3"/>
  <c r="E834" i="3"/>
  <c r="L834" i="3"/>
  <c r="E835" i="3"/>
  <c r="L835" i="3"/>
  <c r="E836" i="3"/>
  <c r="M836" i="3"/>
  <c r="L836" i="3"/>
  <c r="E837" i="3"/>
  <c r="M837" i="3"/>
  <c r="L837" i="3"/>
  <c r="E838" i="3"/>
  <c r="L838" i="3"/>
  <c r="E839" i="3"/>
  <c r="M839" i="3"/>
  <c r="L839" i="3"/>
  <c r="F840" i="3"/>
  <c r="G840" i="3"/>
  <c r="H840" i="3"/>
  <c r="I840" i="3"/>
  <c r="J840" i="3"/>
  <c r="K840" i="3"/>
  <c r="E841" i="3"/>
  <c r="M841" i="3"/>
  <c r="L841" i="3"/>
  <c r="E842" i="3"/>
  <c r="M842" i="3"/>
  <c r="L842" i="3"/>
  <c r="E843" i="3"/>
  <c r="L843" i="3"/>
  <c r="F844" i="3"/>
  <c r="G844" i="3"/>
  <c r="H844" i="3"/>
  <c r="I844" i="3"/>
  <c r="J844" i="3"/>
  <c r="K844" i="3"/>
  <c r="E845" i="3"/>
  <c r="L845" i="3"/>
  <c r="M845" i="3"/>
  <c r="E846" i="3"/>
  <c r="L846" i="3"/>
  <c r="E847" i="3"/>
  <c r="L847" i="3"/>
  <c r="E848" i="3"/>
  <c r="L848" i="3"/>
  <c r="M848" i="3"/>
  <c r="E849" i="3"/>
  <c r="L849" i="3"/>
  <c r="M849" i="3"/>
  <c r="F850" i="3"/>
  <c r="G850" i="3"/>
  <c r="H850" i="3"/>
  <c r="I850" i="3"/>
  <c r="J850" i="3"/>
  <c r="K850" i="3"/>
  <c r="E851" i="3"/>
  <c r="M851" i="3"/>
  <c r="L851" i="3"/>
  <c r="L850" i="3"/>
  <c r="E852" i="3"/>
  <c r="M852" i="3"/>
  <c r="L852" i="3"/>
  <c r="E853" i="3"/>
  <c r="M853" i="3"/>
  <c r="L853" i="3"/>
  <c r="E854" i="3"/>
  <c r="L854" i="3"/>
  <c r="M854" i="3"/>
  <c r="E855" i="3"/>
  <c r="L855" i="3"/>
  <c r="M855" i="3"/>
  <c r="F856" i="3"/>
  <c r="G856" i="3"/>
  <c r="H856" i="3"/>
  <c r="I856" i="3"/>
  <c r="J856" i="3"/>
  <c r="K856" i="3"/>
  <c r="E857" i="3"/>
  <c r="L857" i="3"/>
  <c r="E858" i="3"/>
  <c r="L858" i="3"/>
  <c r="E859" i="3"/>
  <c r="L859" i="3"/>
  <c r="F860" i="3"/>
  <c r="G860" i="3"/>
  <c r="H860" i="3"/>
  <c r="I860" i="3"/>
  <c r="J860" i="3"/>
  <c r="K860" i="3"/>
  <c r="E861" i="3"/>
  <c r="M861" i="3"/>
  <c r="L861" i="3"/>
  <c r="E862" i="3"/>
  <c r="M862" i="3"/>
  <c r="L862" i="3"/>
  <c r="E863" i="3"/>
  <c r="M863" i="3"/>
  <c r="L863" i="3"/>
  <c r="E864" i="3"/>
  <c r="M864" i="3"/>
  <c r="L864" i="3"/>
  <c r="E865" i="3"/>
  <c r="M865" i="3"/>
  <c r="L865" i="3"/>
  <c r="E866" i="3"/>
  <c r="L866" i="3"/>
  <c r="M866" i="3"/>
  <c r="E867" i="3"/>
  <c r="L867" i="3"/>
  <c r="M867" i="3"/>
  <c r="E868" i="3"/>
  <c r="L868" i="3"/>
  <c r="F869" i="3"/>
  <c r="G869" i="3"/>
  <c r="H869" i="3"/>
  <c r="I869" i="3"/>
  <c r="J869" i="3"/>
  <c r="K869" i="3"/>
  <c r="E870" i="3"/>
  <c r="L870" i="3"/>
  <c r="E871" i="3"/>
  <c r="L871" i="3"/>
  <c r="E872" i="3"/>
  <c r="M872" i="3"/>
  <c r="L872" i="3"/>
  <c r="E873" i="3"/>
  <c r="L873" i="3"/>
  <c r="M873" i="3"/>
  <c r="E874" i="3"/>
  <c r="M874" i="3"/>
  <c r="L874" i="3"/>
  <c r="E875" i="3"/>
  <c r="M875" i="3"/>
  <c r="L875" i="3"/>
  <c r="E876" i="3"/>
  <c r="L876" i="3"/>
  <c r="M876" i="3"/>
  <c r="E877" i="3"/>
  <c r="L877" i="3"/>
  <c r="F878" i="3"/>
  <c r="G878" i="3"/>
  <c r="H878" i="3"/>
  <c r="I878" i="3"/>
  <c r="J878" i="3"/>
  <c r="K878" i="3"/>
  <c r="E879" i="3"/>
  <c r="M879" i="3"/>
  <c r="L879" i="3"/>
  <c r="E880" i="3"/>
  <c r="L880" i="3"/>
  <c r="E881" i="3"/>
  <c r="L881" i="3"/>
  <c r="E882" i="3"/>
  <c r="M882" i="3"/>
  <c r="L882" i="3"/>
  <c r="E883" i="3"/>
  <c r="L883" i="3"/>
  <c r="E884" i="3"/>
  <c r="M884" i="3"/>
  <c r="L884" i="3"/>
  <c r="F885" i="3"/>
  <c r="G885" i="3"/>
  <c r="H885" i="3"/>
  <c r="I885" i="3"/>
  <c r="J885" i="3"/>
  <c r="K885" i="3"/>
  <c r="E886" i="3"/>
  <c r="M886" i="3"/>
  <c r="L886" i="3"/>
  <c r="E887" i="3"/>
  <c r="M887" i="3"/>
  <c r="L887" i="3"/>
  <c r="E888" i="3"/>
  <c r="L888" i="3"/>
  <c r="E889" i="3"/>
  <c r="M889" i="3"/>
  <c r="L889" i="3"/>
  <c r="E890" i="3"/>
  <c r="L890" i="3"/>
  <c r="E891" i="3"/>
  <c r="L891" i="3"/>
  <c r="M891" i="3"/>
  <c r="F892" i="3"/>
  <c r="G892" i="3"/>
  <c r="H892" i="3"/>
  <c r="I892" i="3"/>
  <c r="J892" i="3"/>
  <c r="K892" i="3"/>
  <c r="E893" i="3"/>
  <c r="E892" i="3"/>
  <c r="L893" i="3"/>
  <c r="E894" i="3"/>
  <c r="L894" i="3"/>
  <c r="M894" i="3"/>
  <c r="E895" i="3"/>
  <c r="L895" i="3"/>
  <c r="M895" i="3"/>
  <c r="F896" i="3"/>
  <c r="G896" i="3"/>
  <c r="H896" i="3"/>
  <c r="I896" i="3"/>
  <c r="J896" i="3"/>
  <c r="K896" i="3"/>
  <c r="E897" i="3"/>
  <c r="L897" i="3"/>
  <c r="E898" i="3"/>
  <c r="L898" i="3"/>
  <c r="E899" i="3"/>
  <c r="M899" i="3"/>
  <c r="L899" i="3"/>
  <c r="E900" i="3"/>
  <c r="L900" i="3"/>
  <c r="M900" i="3"/>
  <c r="E901" i="3"/>
  <c r="M901" i="3"/>
  <c r="L901" i="3"/>
  <c r="E902" i="3"/>
  <c r="L902" i="3"/>
  <c r="E903" i="3"/>
  <c r="L903" i="3"/>
  <c r="F904" i="3"/>
  <c r="G904" i="3"/>
  <c r="H904" i="3"/>
  <c r="I904" i="3"/>
  <c r="J904" i="3"/>
  <c r="K904" i="3"/>
  <c r="E905" i="3"/>
  <c r="L905" i="3"/>
  <c r="E906" i="3"/>
  <c r="M906" i="3"/>
  <c r="L906" i="3"/>
  <c r="E907" i="3"/>
  <c r="L907" i="3"/>
  <c r="M907" i="3"/>
  <c r="F908" i="3"/>
  <c r="G908" i="3"/>
  <c r="H908" i="3"/>
  <c r="I908" i="3"/>
  <c r="J908" i="3"/>
  <c r="K908" i="3"/>
  <c r="E909" i="3"/>
  <c r="M909" i="3"/>
  <c r="L909" i="3"/>
  <c r="E910" i="3"/>
  <c r="L910" i="3"/>
  <c r="E911" i="3"/>
  <c r="M911" i="3"/>
  <c r="L911" i="3"/>
  <c r="E912" i="3"/>
  <c r="L912" i="3"/>
  <c r="E914" i="3"/>
  <c r="M914" i="3"/>
  <c r="L914" i="3"/>
  <c r="E915" i="3"/>
  <c r="L915" i="3"/>
  <c r="E916" i="3"/>
  <c r="L916" i="3"/>
  <c r="M916" i="3"/>
  <c r="M917" i="3"/>
  <c r="E918" i="3"/>
  <c r="L918" i="3"/>
  <c r="M919" i="3"/>
  <c r="M920" i="3"/>
  <c r="M921" i="3"/>
  <c r="D922" i="3"/>
  <c r="F922" i="3"/>
  <c r="B929" i="3"/>
  <c r="B931" i="3"/>
  <c r="E931" i="3"/>
  <c r="F931" i="3"/>
  <c r="B932" i="3"/>
  <c r="B934" i="3"/>
  <c r="F934" i="3"/>
  <c r="B935" i="3"/>
  <c r="E936" i="3"/>
  <c r="F936" i="3"/>
  <c r="E938" i="3"/>
  <c r="I938" i="3"/>
  <c r="E939" i="3"/>
  <c r="F939" i="3"/>
  <c r="G939" i="3"/>
  <c r="H939" i="3"/>
  <c r="I939" i="3"/>
  <c r="J939" i="3"/>
  <c r="K939" i="3"/>
  <c r="L939" i="3"/>
  <c r="E940" i="3"/>
  <c r="F940" i="3"/>
  <c r="G940" i="3"/>
  <c r="H940" i="3"/>
  <c r="I940" i="3"/>
  <c r="J940" i="3"/>
  <c r="K940" i="3"/>
  <c r="L940" i="3"/>
  <c r="C941" i="3"/>
  <c r="C942" i="3"/>
  <c r="C943" i="3"/>
  <c r="F945" i="3"/>
  <c r="G945" i="3"/>
  <c r="G1063" i="3"/>
  <c r="H945" i="3"/>
  <c r="I945" i="3"/>
  <c r="J945" i="3"/>
  <c r="K945" i="3"/>
  <c r="E946" i="3"/>
  <c r="L946" i="3"/>
  <c r="L945" i="3"/>
  <c r="M946" i="3"/>
  <c r="E947" i="3"/>
  <c r="L947" i="3"/>
  <c r="F948" i="3"/>
  <c r="G948" i="3"/>
  <c r="H948" i="3"/>
  <c r="I948" i="3"/>
  <c r="J948" i="3"/>
  <c r="K948" i="3"/>
  <c r="E949" i="3"/>
  <c r="L949" i="3"/>
  <c r="E950" i="3"/>
  <c r="L950" i="3"/>
  <c r="E951" i="3"/>
  <c r="L951" i="3"/>
  <c r="M951" i="3"/>
  <c r="E952" i="3"/>
  <c r="M952" i="3"/>
  <c r="L952" i="3"/>
  <c r="E953" i="3"/>
  <c r="M953" i="3"/>
  <c r="L953" i="3"/>
  <c r="F954" i="3"/>
  <c r="G954" i="3"/>
  <c r="H954" i="3"/>
  <c r="I954" i="3"/>
  <c r="J954" i="3"/>
  <c r="K954" i="3"/>
  <c r="E955" i="3"/>
  <c r="M955" i="3"/>
  <c r="L955" i="3"/>
  <c r="E956" i="3"/>
  <c r="M956" i="3"/>
  <c r="L956" i="3"/>
  <c r="E957" i="3"/>
  <c r="L957" i="3"/>
  <c r="M957" i="3"/>
  <c r="E958" i="3"/>
  <c r="M958" i="3"/>
  <c r="L958" i="3"/>
  <c r="E959" i="3"/>
  <c r="M959" i="3"/>
  <c r="L959" i="3"/>
  <c r="E960" i="3"/>
  <c r="L960" i="3"/>
  <c r="E961" i="3"/>
  <c r="L961" i="3"/>
  <c r="M961" i="3"/>
  <c r="E962" i="3"/>
  <c r="L962" i="3"/>
  <c r="M962" i="3"/>
  <c r="F963" i="3"/>
  <c r="G963" i="3"/>
  <c r="H963" i="3"/>
  <c r="I963" i="3"/>
  <c r="J963" i="3"/>
  <c r="K963" i="3"/>
  <c r="E964" i="3"/>
  <c r="L964" i="3"/>
  <c r="M964" i="3"/>
  <c r="E965" i="3"/>
  <c r="L965" i="3"/>
  <c r="E966" i="3"/>
  <c r="L966" i="3"/>
  <c r="E967" i="3"/>
  <c r="L967" i="3"/>
  <c r="M967" i="3"/>
  <c r="E968" i="3"/>
  <c r="L968" i="3"/>
  <c r="M968" i="3"/>
  <c r="E969" i="3"/>
  <c r="L969" i="3"/>
  <c r="E970" i="3"/>
  <c r="L970" i="3"/>
  <c r="M970" i="3"/>
  <c r="E971" i="3"/>
  <c r="L971" i="3"/>
  <c r="E972" i="3"/>
  <c r="M972" i="3"/>
  <c r="L972" i="3"/>
  <c r="E973" i="3"/>
  <c r="L973" i="3"/>
  <c r="E974" i="3"/>
  <c r="L974" i="3"/>
  <c r="E975" i="3"/>
  <c r="M975" i="3"/>
  <c r="L975" i="3"/>
  <c r="E976" i="3"/>
  <c r="M976" i="3"/>
  <c r="L976" i="3"/>
  <c r="E977" i="3"/>
  <c r="L977" i="3"/>
  <c r="M977" i="3"/>
  <c r="E978" i="3"/>
  <c r="L978" i="3"/>
  <c r="M978" i="3"/>
  <c r="E979" i="3"/>
  <c r="L979" i="3"/>
  <c r="E980" i="3"/>
  <c r="M980" i="3"/>
  <c r="L980" i="3"/>
  <c r="F981" i="3"/>
  <c r="G981" i="3"/>
  <c r="H981" i="3"/>
  <c r="I981" i="3"/>
  <c r="J981" i="3"/>
  <c r="K981" i="3"/>
  <c r="E982" i="3"/>
  <c r="L982" i="3"/>
  <c r="E983" i="3"/>
  <c r="L983" i="3"/>
  <c r="M983" i="3"/>
  <c r="E984" i="3"/>
  <c r="L984" i="3"/>
  <c r="F985" i="3"/>
  <c r="G985" i="3"/>
  <c r="H985" i="3"/>
  <c r="I985" i="3"/>
  <c r="J985" i="3"/>
  <c r="K985" i="3"/>
  <c r="E986" i="3"/>
  <c r="L986" i="3"/>
  <c r="E987" i="3"/>
  <c r="M987" i="3"/>
  <c r="L987" i="3"/>
  <c r="E988" i="3"/>
  <c r="M988" i="3"/>
  <c r="L988" i="3"/>
  <c r="E989" i="3"/>
  <c r="M989" i="3"/>
  <c r="L989" i="3"/>
  <c r="E990" i="3"/>
  <c r="L990" i="3"/>
  <c r="M990" i="3"/>
  <c r="F991" i="3"/>
  <c r="G991" i="3"/>
  <c r="H991" i="3"/>
  <c r="I991" i="3"/>
  <c r="J991" i="3"/>
  <c r="K991" i="3"/>
  <c r="E992" i="3"/>
  <c r="L992" i="3"/>
  <c r="L991" i="3"/>
  <c r="E993" i="3"/>
  <c r="L993" i="3"/>
  <c r="E994" i="3"/>
  <c r="L994" i="3"/>
  <c r="E995" i="3"/>
  <c r="M995" i="3"/>
  <c r="L995" i="3"/>
  <c r="E996" i="3"/>
  <c r="L996" i="3"/>
  <c r="F997" i="3"/>
  <c r="G997" i="3"/>
  <c r="H997" i="3"/>
  <c r="I997" i="3"/>
  <c r="J997" i="3"/>
  <c r="K997" i="3"/>
  <c r="E998" i="3"/>
  <c r="L998" i="3"/>
  <c r="E999" i="3"/>
  <c r="M999" i="3"/>
  <c r="L999" i="3"/>
  <c r="E1000" i="3"/>
  <c r="M1000" i="3"/>
  <c r="L1000" i="3"/>
  <c r="F1001" i="3"/>
  <c r="G1001" i="3"/>
  <c r="H1001" i="3"/>
  <c r="I1001" i="3"/>
  <c r="J1001" i="3"/>
  <c r="K1001" i="3"/>
  <c r="E1002" i="3"/>
  <c r="M1002" i="3"/>
  <c r="L1002" i="3"/>
  <c r="E1003" i="3"/>
  <c r="E1001" i="3"/>
  <c r="L1003" i="3"/>
  <c r="E1004" i="3"/>
  <c r="L1004" i="3"/>
  <c r="M1004" i="3"/>
  <c r="E1005" i="3"/>
  <c r="L1005" i="3"/>
  <c r="E1006" i="3"/>
  <c r="L1006" i="3"/>
  <c r="E1007" i="3"/>
  <c r="L1007" i="3"/>
  <c r="M1007" i="3"/>
  <c r="E1008" i="3"/>
  <c r="L1008" i="3"/>
  <c r="E1009" i="3"/>
  <c r="M1009" i="3"/>
  <c r="L1009" i="3"/>
  <c r="F1010" i="3"/>
  <c r="G1010" i="3"/>
  <c r="H1010" i="3"/>
  <c r="I1010" i="3"/>
  <c r="J1010" i="3"/>
  <c r="K1010" i="3"/>
  <c r="E1011" i="3"/>
  <c r="M1011" i="3"/>
  <c r="L1011" i="3"/>
  <c r="E1012" i="3"/>
  <c r="M1012" i="3"/>
  <c r="L1012" i="3"/>
  <c r="E1013" i="3"/>
  <c r="L1013" i="3"/>
  <c r="M1013" i="3"/>
  <c r="E1014" i="3"/>
  <c r="L1014" i="3"/>
  <c r="M1014" i="3"/>
  <c r="E1015" i="3"/>
  <c r="L1015" i="3"/>
  <c r="E1016" i="3"/>
  <c r="L1016" i="3"/>
  <c r="E1017" i="3"/>
  <c r="M1017" i="3"/>
  <c r="L1017" i="3"/>
  <c r="E1018" i="3"/>
  <c r="L1018" i="3"/>
  <c r="F1019" i="3"/>
  <c r="G1019" i="3"/>
  <c r="H1019" i="3"/>
  <c r="I1019" i="3"/>
  <c r="J1019" i="3"/>
  <c r="K1019" i="3"/>
  <c r="E1020" i="3"/>
  <c r="L1020" i="3"/>
  <c r="E1021" i="3"/>
  <c r="M1021" i="3"/>
  <c r="L1021" i="3"/>
  <c r="E1022" i="3"/>
  <c r="M1022" i="3"/>
  <c r="L1022" i="3"/>
  <c r="E1023" i="3"/>
  <c r="M1023" i="3"/>
  <c r="L1023" i="3"/>
  <c r="E1024" i="3"/>
  <c r="L1024" i="3"/>
  <c r="M1024" i="3"/>
  <c r="E1025" i="3"/>
  <c r="L1025" i="3"/>
  <c r="F1026" i="3"/>
  <c r="G1026" i="3"/>
  <c r="H1026" i="3"/>
  <c r="I1026" i="3"/>
  <c r="J1026" i="3"/>
  <c r="K1026" i="3"/>
  <c r="E1027" i="3"/>
  <c r="L1027" i="3"/>
  <c r="E1028" i="3"/>
  <c r="L1028" i="3"/>
  <c r="L1026" i="3"/>
  <c r="E1029" i="3"/>
  <c r="L1029" i="3"/>
  <c r="E1030" i="3"/>
  <c r="L1030" i="3"/>
  <c r="E1031" i="3"/>
  <c r="M1031" i="3"/>
  <c r="L1031" i="3"/>
  <c r="E1032" i="3"/>
  <c r="M1032" i="3"/>
  <c r="L1032" i="3"/>
  <c r="F1033" i="3"/>
  <c r="G1033" i="3"/>
  <c r="H1033" i="3"/>
  <c r="I1033" i="3"/>
  <c r="J1033" i="3"/>
  <c r="K1033" i="3"/>
  <c r="E1034" i="3"/>
  <c r="M1034" i="3"/>
  <c r="L1034" i="3"/>
  <c r="E1035" i="3"/>
  <c r="E1033" i="3"/>
  <c r="L1035" i="3"/>
  <c r="E1036" i="3"/>
  <c r="L1036" i="3"/>
  <c r="M1036" i="3"/>
  <c r="F1037" i="3"/>
  <c r="G1037" i="3"/>
  <c r="H1037" i="3"/>
  <c r="I1037" i="3"/>
  <c r="J1037" i="3"/>
  <c r="K1037" i="3"/>
  <c r="E1038" i="3"/>
  <c r="L1038" i="3"/>
  <c r="E1039" i="3"/>
  <c r="L1039" i="3"/>
  <c r="E1040" i="3"/>
  <c r="L1040" i="3"/>
  <c r="E1041" i="3"/>
  <c r="M1041" i="3"/>
  <c r="L1041" i="3"/>
  <c r="E1042" i="3"/>
  <c r="L1042" i="3"/>
  <c r="E1043" i="3"/>
  <c r="M1043" i="3"/>
  <c r="L1043" i="3"/>
  <c r="E1044" i="3"/>
  <c r="M1044" i="3"/>
  <c r="L1044" i="3"/>
  <c r="F1045" i="3"/>
  <c r="G1045" i="3"/>
  <c r="H1045" i="3"/>
  <c r="I1045" i="3"/>
  <c r="J1045" i="3"/>
  <c r="K1045" i="3"/>
  <c r="E1046" i="3"/>
  <c r="M1046" i="3"/>
  <c r="L1046" i="3"/>
  <c r="L1045" i="3"/>
  <c r="E1047" i="3"/>
  <c r="E1045" i="3"/>
  <c r="L1047" i="3"/>
  <c r="M1047" i="3"/>
  <c r="E1048" i="3"/>
  <c r="L1048" i="3"/>
  <c r="M1048" i="3"/>
  <c r="F1049" i="3"/>
  <c r="G1049" i="3"/>
  <c r="H1049" i="3"/>
  <c r="I1049" i="3"/>
  <c r="J1049" i="3"/>
  <c r="K1049" i="3"/>
  <c r="E1050" i="3"/>
  <c r="L1050" i="3"/>
  <c r="E1051" i="3"/>
  <c r="L1051" i="3"/>
  <c r="E1052" i="3"/>
  <c r="L1052" i="3"/>
  <c r="E1053" i="3"/>
  <c r="L1053" i="3"/>
  <c r="M1053" i="3"/>
  <c r="E1055" i="3"/>
  <c r="M1055" i="3"/>
  <c r="L1055" i="3"/>
  <c r="E1056" i="3"/>
  <c r="M1056" i="3"/>
  <c r="L1056" i="3"/>
  <c r="L1054" i="3"/>
  <c r="E1057" i="3"/>
  <c r="M1057" i="3"/>
  <c r="L1057" i="3"/>
  <c r="M1058" i="3"/>
  <c r="E1059" i="3"/>
  <c r="M1059" i="3"/>
  <c r="L1059" i="3"/>
  <c r="M1060" i="3"/>
  <c r="M1061" i="3"/>
  <c r="M1062" i="3"/>
  <c r="D1063" i="3"/>
  <c r="B1070" i="3"/>
  <c r="B1072" i="3"/>
  <c r="E1072" i="3"/>
  <c r="F1072" i="3"/>
  <c r="B1073" i="3"/>
  <c r="B1075" i="3"/>
  <c r="F1075" i="3"/>
  <c r="B1076" i="3"/>
  <c r="E1077" i="3"/>
  <c r="F1077" i="3"/>
  <c r="E1079" i="3"/>
  <c r="I1079" i="3"/>
  <c r="E1080" i="3"/>
  <c r="F1080" i="3"/>
  <c r="G1080" i="3"/>
  <c r="H1080" i="3"/>
  <c r="I1080" i="3"/>
  <c r="J1080" i="3"/>
  <c r="K1080" i="3"/>
  <c r="L1080" i="3"/>
  <c r="E1081" i="3"/>
  <c r="F1081" i="3"/>
  <c r="G1081" i="3"/>
  <c r="H1081" i="3"/>
  <c r="I1081" i="3"/>
  <c r="J1081" i="3"/>
  <c r="K1081" i="3"/>
  <c r="L1081" i="3"/>
  <c r="C1082" i="3"/>
  <c r="C1083" i="3"/>
  <c r="C1084" i="3"/>
  <c r="F1086" i="3"/>
  <c r="G1086" i="3"/>
  <c r="H1086" i="3"/>
  <c r="I1086" i="3"/>
  <c r="J1086" i="3"/>
  <c r="K1086" i="3"/>
  <c r="E1087" i="3"/>
  <c r="L1087" i="3"/>
  <c r="L1086" i="3"/>
  <c r="E1088" i="3"/>
  <c r="M1088" i="3"/>
  <c r="L1088" i="3"/>
  <c r="F1089" i="3"/>
  <c r="G1089" i="3"/>
  <c r="H1089" i="3"/>
  <c r="I1089" i="3"/>
  <c r="J1089" i="3"/>
  <c r="K1089" i="3"/>
  <c r="E1090" i="3"/>
  <c r="M1090" i="3"/>
  <c r="L1090" i="3"/>
  <c r="E1091" i="3"/>
  <c r="M1091" i="3"/>
  <c r="L1091" i="3"/>
  <c r="E1092" i="3"/>
  <c r="L1092" i="3"/>
  <c r="M1092" i="3"/>
  <c r="E1093" i="3"/>
  <c r="L1093" i="3"/>
  <c r="M1093" i="3"/>
  <c r="E1094" i="3"/>
  <c r="L1094" i="3"/>
  <c r="F1095" i="3"/>
  <c r="G1095" i="3"/>
  <c r="H1095" i="3"/>
  <c r="I1095" i="3"/>
  <c r="J1095" i="3"/>
  <c r="K1095" i="3"/>
  <c r="K1204" i="3"/>
  <c r="E1096" i="3"/>
  <c r="L1096" i="3"/>
  <c r="E1097" i="3"/>
  <c r="L1097" i="3"/>
  <c r="E1098" i="3"/>
  <c r="L1098" i="3"/>
  <c r="M1098" i="3"/>
  <c r="E1099" i="3"/>
  <c r="L1099" i="3"/>
  <c r="E1100" i="3"/>
  <c r="M1100" i="3"/>
  <c r="L1100" i="3"/>
  <c r="E1101" i="3"/>
  <c r="L1101" i="3"/>
  <c r="E1102" i="3"/>
  <c r="M1102" i="3"/>
  <c r="L1102" i="3"/>
  <c r="E1103" i="3"/>
  <c r="L1103" i="3"/>
  <c r="M1103" i="3"/>
  <c r="F1104" i="3"/>
  <c r="G1104" i="3"/>
  <c r="H1104" i="3"/>
  <c r="I1104" i="3"/>
  <c r="J1104" i="3"/>
  <c r="K1104" i="3"/>
  <c r="E1105" i="3"/>
  <c r="L1105" i="3"/>
  <c r="E1106" i="3"/>
  <c r="L1106" i="3"/>
  <c r="E1107" i="3"/>
  <c r="L1107" i="3"/>
  <c r="E1108" i="3"/>
  <c r="M1108" i="3"/>
  <c r="L1108" i="3"/>
  <c r="E1109" i="3"/>
  <c r="L1109" i="3"/>
  <c r="M1109" i="3"/>
  <c r="E1110" i="3"/>
  <c r="L1110" i="3"/>
  <c r="E1111" i="3"/>
  <c r="M1111" i="3"/>
  <c r="L1111" i="3"/>
  <c r="E1112" i="3"/>
  <c r="L1112" i="3"/>
  <c r="M1112" i="3"/>
  <c r="E1113" i="3"/>
  <c r="L1113" i="3"/>
  <c r="E1114" i="3"/>
  <c r="M1114" i="3"/>
  <c r="L1114" i="3"/>
  <c r="E1115" i="3"/>
  <c r="L1115" i="3"/>
  <c r="E1116" i="3"/>
  <c r="L1116" i="3"/>
  <c r="M1116" i="3"/>
  <c r="E1117" i="3"/>
  <c r="L1117" i="3"/>
  <c r="M1117" i="3"/>
  <c r="E1118" i="3"/>
  <c r="L1118" i="3"/>
  <c r="E1119" i="3"/>
  <c r="L1119" i="3"/>
  <c r="E1120" i="3"/>
  <c r="M1120" i="3"/>
  <c r="L1120" i="3"/>
  <c r="E1121" i="3"/>
  <c r="L1121" i="3"/>
  <c r="E1122" i="3"/>
  <c r="F1122" i="3"/>
  <c r="G1122" i="3"/>
  <c r="H1122" i="3"/>
  <c r="I1122" i="3"/>
  <c r="J1122" i="3"/>
  <c r="K1122" i="3"/>
  <c r="E1123" i="3"/>
  <c r="L1123" i="3"/>
  <c r="E1124" i="3"/>
  <c r="L1124" i="3"/>
  <c r="E1125" i="3"/>
  <c r="L1125" i="3"/>
  <c r="F1126" i="3"/>
  <c r="G1126" i="3"/>
  <c r="H1126" i="3"/>
  <c r="I1126" i="3"/>
  <c r="J1126" i="3"/>
  <c r="K1126" i="3"/>
  <c r="E1127" i="3"/>
  <c r="L1127" i="3"/>
  <c r="E1128" i="3"/>
  <c r="L1128" i="3"/>
  <c r="M1128" i="3"/>
  <c r="E1129" i="3"/>
  <c r="L1129" i="3"/>
  <c r="E1130" i="3"/>
  <c r="M1130" i="3"/>
  <c r="L1130" i="3"/>
  <c r="E1131" i="3"/>
  <c r="M1131" i="3"/>
  <c r="L1131" i="3"/>
  <c r="F1132" i="3"/>
  <c r="G1132" i="3"/>
  <c r="H1132" i="3"/>
  <c r="I1132" i="3"/>
  <c r="J1132" i="3"/>
  <c r="K1132" i="3"/>
  <c r="E1133" i="3"/>
  <c r="M1133" i="3"/>
  <c r="L1133" i="3"/>
  <c r="E1134" i="3"/>
  <c r="E1132" i="3"/>
  <c r="L1134" i="3"/>
  <c r="E1135" i="3"/>
  <c r="L1135" i="3"/>
  <c r="M1135" i="3"/>
  <c r="E1136" i="3"/>
  <c r="L1136" i="3"/>
  <c r="E1137" i="3"/>
  <c r="L1137" i="3"/>
  <c r="F1138" i="3"/>
  <c r="G1138" i="3"/>
  <c r="H1138" i="3"/>
  <c r="I1138" i="3"/>
  <c r="J1138" i="3"/>
  <c r="K1138" i="3"/>
  <c r="E1139" i="3"/>
  <c r="L1139" i="3"/>
  <c r="L1138" i="3"/>
  <c r="E1140" i="3"/>
  <c r="L1140" i="3"/>
  <c r="E1141" i="3"/>
  <c r="L1141" i="3"/>
  <c r="F1142" i="3"/>
  <c r="G1142" i="3"/>
  <c r="H1142" i="3"/>
  <c r="I1142" i="3"/>
  <c r="J1142" i="3"/>
  <c r="K1142" i="3"/>
  <c r="E1143" i="3"/>
  <c r="L1143" i="3"/>
  <c r="E1144" i="3"/>
  <c r="M1144" i="3"/>
  <c r="L1144" i="3"/>
  <c r="E1145" i="3"/>
  <c r="M1145" i="3"/>
  <c r="L1145" i="3"/>
  <c r="E1146" i="3"/>
  <c r="M1146" i="3"/>
  <c r="L1146" i="3"/>
  <c r="E1147" i="3"/>
  <c r="L1147" i="3"/>
  <c r="M1147" i="3"/>
  <c r="E1148" i="3"/>
  <c r="L1148" i="3"/>
  <c r="E1149" i="3"/>
  <c r="L1149" i="3"/>
  <c r="E1150" i="3"/>
  <c r="L1150" i="3"/>
  <c r="M1150" i="3"/>
  <c r="F1151" i="3"/>
  <c r="G1151" i="3"/>
  <c r="H1151" i="3"/>
  <c r="I1151" i="3"/>
  <c r="J1151" i="3"/>
  <c r="K1151" i="3"/>
  <c r="E1152" i="3"/>
  <c r="M1152" i="3"/>
  <c r="L1152" i="3"/>
  <c r="L1151" i="3"/>
  <c r="E1153" i="3"/>
  <c r="L1153" i="3"/>
  <c r="E1154" i="3"/>
  <c r="M1154" i="3"/>
  <c r="L1154" i="3"/>
  <c r="E1155" i="3"/>
  <c r="M1155" i="3"/>
  <c r="L1155" i="3"/>
  <c r="E1156" i="3"/>
  <c r="L1156" i="3"/>
  <c r="M1156" i="3"/>
  <c r="E1157" i="3"/>
  <c r="L1157" i="3"/>
  <c r="M1157" i="3"/>
  <c r="E1158" i="3"/>
  <c r="L1158" i="3"/>
  <c r="E1159" i="3"/>
  <c r="L1159" i="3"/>
  <c r="F1160" i="3"/>
  <c r="G1160" i="3"/>
  <c r="H1160" i="3"/>
  <c r="I1160" i="3"/>
  <c r="J1160" i="3"/>
  <c r="K1160" i="3"/>
  <c r="E1161" i="3"/>
  <c r="L1161" i="3"/>
  <c r="E1162" i="3"/>
  <c r="L1162" i="3"/>
  <c r="M1162" i="3"/>
  <c r="E1163" i="3"/>
  <c r="L1163" i="3"/>
  <c r="E1164" i="3"/>
  <c r="M1164" i="3"/>
  <c r="L1164" i="3"/>
  <c r="E1165" i="3"/>
  <c r="M1165" i="3"/>
  <c r="L1165" i="3"/>
  <c r="E1166" i="3"/>
  <c r="M1166" i="3"/>
  <c r="L1166" i="3"/>
  <c r="F1167" i="3"/>
  <c r="G1167" i="3"/>
  <c r="H1167" i="3"/>
  <c r="I1167" i="3"/>
  <c r="J1167" i="3"/>
  <c r="K1167" i="3"/>
  <c r="E1168" i="3"/>
  <c r="E1167" i="3"/>
  <c r="L1168" i="3"/>
  <c r="E1169" i="3"/>
  <c r="L1169" i="3"/>
  <c r="E1170" i="3"/>
  <c r="L1170" i="3"/>
  <c r="E1171" i="3"/>
  <c r="L1171" i="3"/>
  <c r="E1172" i="3"/>
  <c r="L1172" i="3"/>
  <c r="E1173" i="3"/>
  <c r="L1173" i="3"/>
  <c r="M1173" i="3"/>
  <c r="F1174" i="3"/>
  <c r="G1174" i="3"/>
  <c r="H1174" i="3"/>
  <c r="I1174" i="3"/>
  <c r="J1174" i="3"/>
  <c r="K1174" i="3"/>
  <c r="E1175" i="3"/>
  <c r="L1175" i="3"/>
  <c r="E1176" i="3"/>
  <c r="L1176" i="3"/>
  <c r="E1177" i="3"/>
  <c r="L1177" i="3"/>
  <c r="F1178" i="3"/>
  <c r="G1178" i="3"/>
  <c r="H1178" i="3"/>
  <c r="I1178" i="3"/>
  <c r="J1178" i="3"/>
  <c r="K1178" i="3"/>
  <c r="E1179" i="3"/>
  <c r="L1179" i="3"/>
  <c r="E1180" i="3"/>
  <c r="L1180" i="3"/>
  <c r="M1180" i="3"/>
  <c r="E1181" i="3"/>
  <c r="L1181" i="3"/>
  <c r="E1182" i="3"/>
  <c r="L1182" i="3"/>
  <c r="E1183" i="3"/>
  <c r="L1183" i="3"/>
  <c r="E1184" i="3"/>
  <c r="M1184" i="3"/>
  <c r="L1184" i="3"/>
  <c r="E1185" i="3"/>
  <c r="L1185" i="3"/>
  <c r="F1186" i="3"/>
  <c r="G1186" i="3"/>
  <c r="H1186" i="3"/>
  <c r="I1186" i="3"/>
  <c r="J1186" i="3"/>
  <c r="K1186" i="3"/>
  <c r="E1187" i="3"/>
  <c r="L1187" i="3"/>
  <c r="E1188" i="3"/>
  <c r="L1188" i="3"/>
  <c r="E1189" i="3"/>
  <c r="L1189" i="3"/>
  <c r="F1190" i="3"/>
  <c r="G1190" i="3"/>
  <c r="H1190" i="3"/>
  <c r="I1190" i="3"/>
  <c r="J1190" i="3"/>
  <c r="K1190" i="3"/>
  <c r="E1191" i="3"/>
  <c r="L1191" i="3"/>
  <c r="E1192" i="3"/>
  <c r="L1192" i="3"/>
  <c r="M1192" i="3"/>
  <c r="E1193" i="3"/>
  <c r="L1193" i="3"/>
  <c r="M1193" i="3"/>
  <c r="E1194" i="3"/>
  <c r="E1190" i="3"/>
  <c r="L1194" i="3"/>
  <c r="E1196" i="3"/>
  <c r="L1196" i="3"/>
  <c r="E1197" i="3"/>
  <c r="L1197" i="3"/>
  <c r="E1198" i="3"/>
  <c r="L1198" i="3"/>
  <c r="M1199" i="3"/>
  <c r="E1200" i="3"/>
  <c r="M1200" i="3"/>
  <c r="L1200" i="3"/>
  <c r="M1201" i="3"/>
  <c r="N1201" i="3"/>
  <c r="M1202" i="3"/>
  <c r="M1203" i="3"/>
  <c r="D1204" i="3"/>
  <c r="G1204" i="3"/>
  <c r="B1211" i="3"/>
  <c r="B1213" i="3"/>
  <c r="E1213" i="3"/>
  <c r="F1213" i="3"/>
  <c r="B1214" i="3"/>
  <c r="B1216" i="3"/>
  <c r="F1216" i="3"/>
  <c r="B1217" i="3"/>
  <c r="E1218" i="3"/>
  <c r="F1218" i="3"/>
  <c r="E1220" i="3"/>
  <c r="I1220" i="3"/>
  <c r="E1221" i="3"/>
  <c r="F1221" i="3"/>
  <c r="G1221" i="3"/>
  <c r="H1221" i="3"/>
  <c r="I1221" i="3"/>
  <c r="J1221" i="3"/>
  <c r="K1221" i="3"/>
  <c r="L1221" i="3"/>
  <c r="E1222" i="3"/>
  <c r="F1222" i="3"/>
  <c r="G1222" i="3"/>
  <c r="H1222" i="3"/>
  <c r="I1222" i="3"/>
  <c r="J1222" i="3"/>
  <c r="K1222" i="3"/>
  <c r="L1222" i="3"/>
  <c r="C1223" i="3"/>
  <c r="C1224" i="3"/>
  <c r="C1225" i="3"/>
  <c r="F1227" i="3"/>
  <c r="G1227" i="3"/>
  <c r="H1227" i="3"/>
  <c r="I1227" i="3"/>
  <c r="J1227" i="3"/>
  <c r="K1227" i="3"/>
  <c r="E1228" i="3"/>
  <c r="L1228" i="3"/>
  <c r="L1227" i="3"/>
  <c r="E1229" i="3"/>
  <c r="E1227" i="3"/>
  <c r="L1229" i="3"/>
  <c r="F1230" i="3"/>
  <c r="G1230" i="3"/>
  <c r="G1345" i="3"/>
  <c r="H1230" i="3"/>
  <c r="I1230" i="3"/>
  <c r="J1230" i="3"/>
  <c r="K1230" i="3"/>
  <c r="E1231" i="3"/>
  <c r="M1231" i="3"/>
  <c r="L1231" i="3"/>
  <c r="E1232" i="3"/>
  <c r="L1232" i="3"/>
  <c r="E1233" i="3"/>
  <c r="L1233" i="3"/>
  <c r="E1234" i="3"/>
  <c r="M1234" i="3"/>
  <c r="L1234" i="3"/>
  <c r="E1235" i="3"/>
  <c r="L1235" i="3"/>
  <c r="M1235" i="3"/>
  <c r="F1236" i="3"/>
  <c r="G1236" i="3"/>
  <c r="H1236" i="3"/>
  <c r="I1236" i="3"/>
  <c r="J1236" i="3"/>
  <c r="K1236" i="3"/>
  <c r="E1237" i="3"/>
  <c r="L1237" i="3"/>
  <c r="E1238" i="3"/>
  <c r="L1238" i="3"/>
  <c r="E1239" i="3"/>
  <c r="L1239" i="3"/>
  <c r="E1240" i="3"/>
  <c r="M1240" i="3"/>
  <c r="L1240" i="3"/>
  <c r="E1241" i="3"/>
  <c r="L1241" i="3"/>
  <c r="M1241" i="3"/>
  <c r="E1242" i="3"/>
  <c r="L1242" i="3"/>
  <c r="M1242" i="3"/>
  <c r="E1243" i="3"/>
  <c r="M1243" i="3"/>
  <c r="L1243" i="3"/>
  <c r="E1244" i="3"/>
  <c r="M1244" i="3"/>
  <c r="L1244" i="3"/>
  <c r="F1245" i="3"/>
  <c r="G1245" i="3"/>
  <c r="H1245" i="3"/>
  <c r="I1245" i="3"/>
  <c r="J1245" i="3"/>
  <c r="K1245" i="3"/>
  <c r="E1246" i="3"/>
  <c r="M1246" i="3"/>
  <c r="L1246" i="3"/>
  <c r="E1247" i="3"/>
  <c r="M1247" i="3"/>
  <c r="L1247" i="3"/>
  <c r="E1248" i="3"/>
  <c r="L1248" i="3"/>
  <c r="M1248" i="3"/>
  <c r="E1249" i="3"/>
  <c r="M1249" i="3"/>
  <c r="L1249" i="3"/>
  <c r="E1250" i="3"/>
  <c r="M1250" i="3"/>
  <c r="L1250" i="3"/>
  <c r="E1251" i="3"/>
  <c r="L1251" i="3"/>
  <c r="E1252" i="3"/>
  <c r="L1252" i="3"/>
  <c r="E1253" i="3"/>
  <c r="M1253" i="3"/>
  <c r="L1253" i="3"/>
  <c r="E1254" i="3"/>
  <c r="M1254" i="3"/>
  <c r="L1254" i="3"/>
  <c r="E1255" i="3"/>
  <c r="L1255" i="3"/>
  <c r="M1255" i="3"/>
  <c r="E1256" i="3"/>
  <c r="L1256" i="3"/>
  <c r="M1256" i="3"/>
  <c r="E1257" i="3"/>
  <c r="L1257" i="3"/>
  <c r="M1257" i="3"/>
  <c r="E1258" i="3"/>
  <c r="M1258" i="3"/>
  <c r="L1258" i="3"/>
  <c r="E1259" i="3"/>
  <c r="M1259" i="3"/>
  <c r="L1259" i="3"/>
  <c r="E1260" i="3"/>
  <c r="L1260" i="3"/>
  <c r="E1261" i="3"/>
  <c r="M1261" i="3"/>
  <c r="L1261" i="3"/>
  <c r="E1262" i="3"/>
  <c r="M1262" i="3"/>
  <c r="L1262" i="3"/>
  <c r="F1263" i="3"/>
  <c r="G1263" i="3"/>
  <c r="H1263" i="3"/>
  <c r="I1263" i="3"/>
  <c r="J1263" i="3"/>
  <c r="K1263" i="3"/>
  <c r="E1264" i="3"/>
  <c r="M1264" i="3"/>
  <c r="L1264" i="3"/>
  <c r="E1265" i="3"/>
  <c r="E1263" i="3"/>
  <c r="L1265" i="3"/>
  <c r="E1266" i="3"/>
  <c r="L1266" i="3"/>
  <c r="M1266" i="3"/>
  <c r="F1267" i="3"/>
  <c r="G1267" i="3"/>
  <c r="H1267" i="3"/>
  <c r="I1267" i="3"/>
  <c r="J1267" i="3"/>
  <c r="K1267" i="3"/>
  <c r="E1268" i="3"/>
  <c r="L1268" i="3"/>
  <c r="E1269" i="3"/>
  <c r="M1269" i="3"/>
  <c r="L1269" i="3"/>
  <c r="E1270" i="3"/>
  <c r="M1270" i="3"/>
  <c r="L1270" i="3"/>
  <c r="E1271" i="3"/>
  <c r="L1271" i="3"/>
  <c r="E1272" i="3"/>
  <c r="L1272" i="3"/>
  <c r="E1273" i="3"/>
  <c r="F1273" i="3"/>
  <c r="G1273" i="3"/>
  <c r="H1273" i="3"/>
  <c r="I1273" i="3"/>
  <c r="J1273" i="3"/>
  <c r="K1273" i="3"/>
  <c r="E1274" i="3"/>
  <c r="L1274" i="3"/>
  <c r="E1275" i="3"/>
  <c r="L1275" i="3"/>
  <c r="M1275" i="3"/>
  <c r="E1276" i="3"/>
  <c r="M1276" i="3"/>
  <c r="L1276" i="3"/>
  <c r="E1277" i="3"/>
  <c r="M1277" i="3"/>
  <c r="L1277" i="3"/>
  <c r="E1278" i="3"/>
  <c r="L1278" i="3"/>
  <c r="F1279" i="3"/>
  <c r="G1279" i="3"/>
  <c r="H1279" i="3"/>
  <c r="I1279" i="3"/>
  <c r="J1279" i="3"/>
  <c r="K1279" i="3"/>
  <c r="E1280" i="3"/>
  <c r="L1280" i="3"/>
  <c r="E1281" i="3"/>
  <c r="E1279" i="3"/>
  <c r="L1281" i="3"/>
  <c r="E1282" i="3"/>
  <c r="L1282" i="3"/>
  <c r="F1283" i="3"/>
  <c r="G1283" i="3"/>
  <c r="H1283" i="3"/>
  <c r="I1283" i="3"/>
  <c r="J1283" i="3"/>
  <c r="K1283" i="3"/>
  <c r="E1284" i="3"/>
  <c r="L1284" i="3"/>
  <c r="E1285" i="3"/>
  <c r="L1285" i="3"/>
  <c r="E1286" i="3"/>
  <c r="L1286" i="3"/>
  <c r="M1286" i="3"/>
  <c r="E1287" i="3"/>
  <c r="L1287" i="3"/>
  <c r="M1287" i="3"/>
  <c r="E1288" i="3"/>
  <c r="L1288" i="3"/>
  <c r="E1289" i="3"/>
  <c r="L1289" i="3"/>
  <c r="E1290" i="3"/>
  <c r="L1290" i="3"/>
  <c r="M1290" i="3"/>
  <c r="E1291" i="3"/>
  <c r="L1291" i="3"/>
  <c r="M1291" i="3"/>
  <c r="F1292" i="3"/>
  <c r="G1292" i="3"/>
  <c r="H1292" i="3"/>
  <c r="I1292" i="3"/>
  <c r="J1292" i="3"/>
  <c r="K1292" i="3"/>
  <c r="E1293" i="3"/>
  <c r="E1292" i="3"/>
  <c r="L1293" i="3"/>
  <c r="E1294" i="3"/>
  <c r="L1294" i="3"/>
  <c r="E1295" i="3"/>
  <c r="L1295" i="3"/>
  <c r="E1296" i="3"/>
  <c r="L1296" i="3"/>
  <c r="M1296" i="3"/>
  <c r="E1297" i="3"/>
  <c r="M1297" i="3"/>
  <c r="L1297" i="3"/>
  <c r="E1298" i="3"/>
  <c r="M1298" i="3"/>
  <c r="L1298" i="3"/>
  <c r="E1299" i="3"/>
  <c r="L1299" i="3"/>
  <c r="M1299" i="3"/>
  <c r="E1300" i="3"/>
  <c r="L1300" i="3"/>
  <c r="M1300" i="3"/>
  <c r="F1301" i="3"/>
  <c r="G1301" i="3"/>
  <c r="H1301" i="3"/>
  <c r="I1301" i="3"/>
  <c r="J1301" i="3"/>
  <c r="K1301" i="3"/>
  <c r="E1302" i="3"/>
  <c r="L1302" i="3"/>
  <c r="E1303" i="3"/>
  <c r="L1303" i="3"/>
  <c r="E1304" i="3"/>
  <c r="L1304" i="3"/>
  <c r="M1304" i="3"/>
  <c r="E1305" i="3"/>
  <c r="L1305" i="3"/>
  <c r="M1305" i="3"/>
  <c r="E1306" i="3"/>
  <c r="M1306" i="3"/>
  <c r="L1306" i="3"/>
  <c r="E1307" i="3"/>
  <c r="M1307" i="3"/>
  <c r="L1307" i="3"/>
  <c r="F1308" i="3"/>
  <c r="G1308" i="3"/>
  <c r="H1308" i="3"/>
  <c r="I1308" i="3"/>
  <c r="J1308" i="3"/>
  <c r="K1308" i="3"/>
  <c r="E1309" i="3"/>
  <c r="M1309" i="3"/>
  <c r="L1309" i="3"/>
  <c r="E1310" i="3"/>
  <c r="L1310" i="3"/>
  <c r="E1311" i="3"/>
  <c r="M1311" i="3"/>
  <c r="L1311" i="3"/>
  <c r="E1312" i="3"/>
  <c r="L1312" i="3"/>
  <c r="E1313" i="3"/>
  <c r="L1313" i="3"/>
  <c r="E1314" i="3"/>
  <c r="L1314" i="3"/>
  <c r="M1314" i="3"/>
  <c r="F1315" i="3"/>
  <c r="G1315" i="3"/>
  <c r="H1315" i="3"/>
  <c r="I1315" i="3"/>
  <c r="J1315" i="3"/>
  <c r="K1315" i="3"/>
  <c r="E1316" i="3"/>
  <c r="L1316" i="3"/>
  <c r="L1315" i="3"/>
  <c r="E1317" i="3"/>
  <c r="E1315" i="3"/>
  <c r="L1317" i="3"/>
  <c r="E1318" i="3"/>
  <c r="M1318" i="3"/>
  <c r="L1318" i="3"/>
  <c r="F1319" i="3"/>
  <c r="G1319" i="3"/>
  <c r="H1319" i="3"/>
  <c r="I1319" i="3"/>
  <c r="J1319" i="3"/>
  <c r="K1319" i="3"/>
  <c r="E1320" i="3"/>
  <c r="M1320" i="3"/>
  <c r="L1320" i="3"/>
  <c r="E1321" i="3"/>
  <c r="L1321" i="3"/>
  <c r="E1322" i="3"/>
  <c r="L1322" i="3"/>
  <c r="E1323" i="3"/>
  <c r="L1323" i="3"/>
  <c r="M1323" i="3"/>
  <c r="E1324" i="3"/>
  <c r="L1324" i="3"/>
  <c r="E1325" i="3"/>
  <c r="L1325" i="3"/>
  <c r="E1326" i="3"/>
  <c r="L1326" i="3"/>
  <c r="M1326" i="3"/>
  <c r="F1327" i="3"/>
  <c r="G1327" i="3"/>
  <c r="H1327" i="3"/>
  <c r="I1327" i="3"/>
  <c r="J1327" i="3"/>
  <c r="K1327" i="3"/>
  <c r="E1328" i="3"/>
  <c r="L1328" i="3"/>
  <c r="E1329" i="3"/>
  <c r="L1329" i="3"/>
  <c r="M1329" i="3"/>
  <c r="E1330" i="3"/>
  <c r="M1330" i="3"/>
  <c r="L1330" i="3"/>
  <c r="F1331" i="3"/>
  <c r="G1331" i="3"/>
  <c r="H1331" i="3"/>
  <c r="I1331" i="3"/>
  <c r="J1331" i="3"/>
  <c r="K1331" i="3"/>
  <c r="E1332" i="3"/>
  <c r="M1332" i="3"/>
  <c r="L1332" i="3"/>
  <c r="E1333" i="3"/>
  <c r="L1333" i="3"/>
  <c r="E1334" i="3"/>
  <c r="L1334" i="3"/>
  <c r="E1335" i="3"/>
  <c r="M1335" i="3"/>
  <c r="L1335" i="3"/>
  <c r="E1337" i="3"/>
  <c r="L1337" i="3"/>
  <c r="E1338" i="3"/>
  <c r="L1338" i="3"/>
  <c r="M1338" i="3"/>
  <c r="E1339" i="3"/>
  <c r="L1339" i="3"/>
  <c r="M1339" i="3"/>
  <c r="M1340" i="3"/>
  <c r="E1341" i="3"/>
  <c r="L1341" i="3"/>
  <c r="M1341" i="3"/>
  <c r="M1342" i="3"/>
  <c r="N1342" i="3"/>
  <c r="M1343" i="3"/>
  <c r="M1344" i="3"/>
  <c r="D1345" i="3"/>
  <c r="K1345" i="3"/>
  <c r="C2" i="4"/>
  <c r="C3" i="4"/>
  <c r="C4" i="4"/>
  <c r="C8" i="4"/>
  <c r="I8" i="4"/>
  <c r="I35" i="4"/>
  <c r="I5" i="4"/>
  <c r="D8" i="4"/>
  <c r="E8" i="4"/>
  <c r="E35" i="4"/>
  <c r="E5" i="4"/>
  <c r="F8" i="4"/>
  <c r="J8" i="4"/>
  <c r="J35" i="4"/>
  <c r="J5" i="4"/>
  <c r="C9" i="4"/>
  <c r="D9" i="4"/>
  <c r="E9" i="4"/>
  <c r="F9" i="4"/>
  <c r="G9" i="4"/>
  <c r="H9" i="4"/>
  <c r="I9" i="4"/>
  <c r="J9" i="4"/>
  <c r="I10" i="4"/>
  <c r="J10" i="4"/>
  <c r="I11" i="4"/>
  <c r="J11" i="4"/>
  <c r="I12" i="4"/>
  <c r="J12" i="4"/>
  <c r="C13" i="4"/>
  <c r="D13" i="4"/>
  <c r="E13" i="4"/>
  <c r="F13" i="4"/>
  <c r="G13" i="4"/>
  <c r="H13" i="4"/>
  <c r="I13" i="4"/>
  <c r="J13" i="4"/>
  <c r="I14" i="4"/>
  <c r="J14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I23" i="4"/>
  <c r="J23" i="4"/>
  <c r="C24" i="4"/>
  <c r="D24" i="4"/>
  <c r="E24" i="4"/>
  <c r="F24" i="4"/>
  <c r="G24" i="4"/>
  <c r="H24" i="4"/>
  <c r="I24" i="4"/>
  <c r="J24" i="4"/>
  <c r="I25" i="4"/>
  <c r="J25" i="4"/>
  <c r="C26" i="4"/>
  <c r="D26" i="4"/>
  <c r="E26" i="4"/>
  <c r="F26" i="4"/>
  <c r="G26" i="4"/>
  <c r="H26" i="4"/>
  <c r="I26" i="4"/>
  <c r="J26" i="4"/>
  <c r="I27" i="4"/>
  <c r="J27" i="4"/>
  <c r="I28" i="4"/>
  <c r="J28" i="4"/>
  <c r="I29" i="4"/>
  <c r="J29" i="4"/>
  <c r="I30" i="4"/>
  <c r="J30" i="4"/>
  <c r="I31" i="4"/>
  <c r="J31" i="4"/>
  <c r="I32" i="4"/>
  <c r="J32" i="4"/>
  <c r="C33" i="4"/>
  <c r="D33" i="4"/>
  <c r="E33" i="4"/>
  <c r="F33" i="4"/>
  <c r="G33" i="4"/>
  <c r="H33" i="4"/>
  <c r="I33" i="4"/>
  <c r="J33" i="4"/>
  <c r="C35" i="4"/>
  <c r="C5" i="4"/>
  <c r="D35" i="4"/>
  <c r="D5" i="4"/>
  <c r="B1" i="5"/>
  <c r="C2" i="5"/>
  <c r="B2" i="5"/>
  <c r="C3" i="5"/>
  <c r="B3" i="5"/>
  <c r="D4" i="5"/>
  <c r="F4" i="5"/>
  <c r="O4" i="5"/>
  <c r="E6" i="5"/>
  <c r="D10" i="5"/>
  <c r="E10" i="5"/>
  <c r="O10" i="5"/>
  <c r="E12" i="5"/>
  <c r="O12" i="5"/>
  <c r="D13" i="5"/>
  <c r="E13" i="5"/>
  <c r="O13" i="5"/>
  <c r="D14" i="5"/>
  <c r="E14" i="5"/>
  <c r="O14" i="5"/>
  <c r="E15" i="5"/>
  <c r="O15" i="5"/>
  <c r="E17" i="5"/>
  <c r="O17" i="5"/>
  <c r="D18" i="5"/>
  <c r="E18" i="5"/>
  <c r="O18" i="5"/>
  <c r="F21" i="5"/>
  <c r="G21" i="5"/>
  <c r="H21" i="5"/>
  <c r="I21" i="5"/>
  <c r="J21" i="5"/>
  <c r="K21" i="5"/>
  <c r="L21" i="5"/>
  <c r="M21" i="5"/>
  <c r="N21" i="5"/>
  <c r="D33" i="5"/>
  <c r="E33" i="5"/>
  <c r="O33" i="5"/>
  <c r="F34" i="5"/>
  <c r="G34" i="5"/>
  <c r="H34" i="5"/>
  <c r="I34" i="5"/>
  <c r="J34" i="5"/>
  <c r="K34" i="5"/>
  <c r="L34" i="5"/>
  <c r="M34" i="5"/>
  <c r="N34" i="5"/>
  <c r="F35" i="5"/>
  <c r="G35" i="5"/>
  <c r="H35" i="5"/>
  <c r="I35" i="5"/>
  <c r="J35" i="5"/>
  <c r="K35" i="5"/>
  <c r="L35" i="5"/>
  <c r="M35" i="5"/>
  <c r="N35" i="5"/>
  <c r="D38" i="5"/>
  <c r="D39" i="5"/>
  <c r="E39" i="5"/>
  <c r="O39" i="5"/>
  <c r="F40" i="5"/>
  <c r="G40" i="5"/>
  <c r="H40" i="5"/>
  <c r="I40" i="5"/>
  <c r="J40" i="5"/>
  <c r="K40" i="5"/>
  <c r="L40" i="5"/>
  <c r="M40" i="5"/>
  <c r="N40" i="5"/>
  <c r="D41" i="5"/>
  <c r="D40" i="5"/>
  <c r="E41" i="5"/>
  <c r="E40" i="5"/>
  <c r="O41" i="5"/>
  <c r="D42" i="5"/>
  <c r="E42" i="5"/>
  <c r="O42" i="5"/>
  <c r="F43" i="5"/>
  <c r="G43" i="5"/>
  <c r="H43" i="5"/>
  <c r="I43" i="5"/>
  <c r="J43" i="5"/>
  <c r="K43" i="5"/>
  <c r="L43" i="5"/>
  <c r="M43" i="5"/>
  <c r="N43" i="5"/>
  <c r="D44" i="5"/>
  <c r="D43" i="5"/>
  <c r="E44" i="5"/>
  <c r="E43" i="5"/>
  <c r="O44" i="5"/>
  <c r="D45" i="5"/>
  <c r="E45" i="5"/>
  <c r="O45" i="5"/>
  <c r="D46" i="5"/>
  <c r="E46" i="5"/>
  <c r="O46" i="5"/>
  <c r="D47" i="5"/>
  <c r="E47" i="5"/>
  <c r="O47" i="5"/>
  <c r="D48" i="5"/>
  <c r="E48" i="5"/>
  <c r="O48" i="5"/>
  <c r="D49" i="5"/>
  <c r="E49" i="5"/>
  <c r="O49" i="5"/>
  <c r="D50" i="5"/>
  <c r="E50" i="5"/>
  <c r="O50" i="5"/>
  <c r="D51" i="5"/>
  <c r="E51" i="5"/>
  <c r="O51" i="5"/>
  <c r="D52" i="5"/>
  <c r="E52" i="5"/>
  <c r="O52" i="5"/>
  <c r="F53" i="5"/>
  <c r="G53" i="5"/>
  <c r="H53" i="5"/>
  <c r="I53" i="5"/>
  <c r="J53" i="5"/>
  <c r="K53" i="5"/>
  <c r="L53" i="5"/>
  <c r="M53" i="5"/>
  <c r="N53" i="5"/>
  <c r="D54" i="5"/>
  <c r="D53" i="5"/>
  <c r="E54" i="5"/>
  <c r="E53" i="5"/>
  <c r="O53" i="5"/>
  <c r="D55" i="5"/>
  <c r="E55" i="5"/>
  <c r="O55" i="5"/>
  <c r="D56" i="5"/>
  <c r="E56" i="5"/>
  <c r="O56" i="5"/>
  <c r="D57" i="5"/>
  <c r="E57" i="5"/>
  <c r="O57" i="5"/>
  <c r="D58" i="5"/>
  <c r="E58" i="5"/>
  <c r="O58" i="5"/>
  <c r="D59" i="5"/>
  <c r="E59" i="5"/>
  <c r="O59" i="5"/>
  <c r="D60" i="5"/>
  <c r="E60" i="5"/>
  <c r="O60" i="5"/>
  <c r="D61" i="5"/>
  <c r="E61" i="5"/>
  <c r="O61" i="5"/>
  <c r="D62" i="5"/>
  <c r="E62" i="5"/>
  <c r="O62" i="5"/>
  <c r="D63" i="5"/>
  <c r="E63" i="5"/>
  <c r="O63" i="5"/>
  <c r="F64" i="5"/>
  <c r="G64" i="5"/>
  <c r="H64" i="5"/>
  <c r="I64" i="5"/>
  <c r="J64" i="5"/>
  <c r="K64" i="5"/>
  <c r="L64" i="5"/>
  <c r="M64" i="5"/>
  <c r="N64" i="5"/>
  <c r="D65" i="5"/>
  <c r="E65" i="5"/>
  <c r="D66" i="5"/>
  <c r="E66" i="5"/>
  <c r="E64" i="5" s="1"/>
  <c r="O64" i="5" s="1"/>
  <c r="D67" i="5"/>
  <c r="E67" i="5"/>
  <c r="O67" i="5"/>
  <c r="D68" i="5"/>
  <c r="E68" i="5"/>
  <c r="O68" i="5"/>
  <c r="T12" i="7"/>
  <c r="T13" i="7"/>
  <c r="I14" i="7"/>
  <c r="T14" i="7"/>
  <c r="T15" i="7"/>
  <c r="I16" i="7"/>
  <c r="L16" i="7"/>
  <c r="M16" i="7"/>
  <c r="T16" i="7"/>
  <c r="I17" i="7"/>
  <c r="T17" i="7"/>
  <c r="T18" i="7"/>
  <c r="I19" i="7"/>
  <c r="M19" i="7"/>
  <c r="T19" i="7"/>
  <c r="I20" i="7"/>
  <c r="T20" i="7"/>
  <c r="L21" i="7"/>
  <c r="M21" i="7"/>
  <c r="T21" i="7"/>
  <c r="T22" i="7"/>
  <c r="L23" i="7"/>
  <c r="P23" i="7"/>
  <c r="T23" i="7"/>
  <c r="L24" i="7"/>
  <c r="M24" i="7"/>
  <c r="N24" i="7"/>
  <c r="O24" i="7"/>
  <c r="P24" i="7"/>
  <c r="Q24" i="7"/>
  <c r="R24" i="7"/>
  <c r="S24" i="7"/>
  <c r="T24" i="7"/>
  <c r="L25" i="7"/>
  <c r="M25" i="7"/>
  <c r="N25" i="7"/>
  <c r="O25" i="7"/>
  <c r="P25" i="7"/>
  <c r="Q25" i="7"/>
  <c r="R25" i="7"/>
  <c r="S25" i="7"/>
  <c r="T25" i="7"/>
  <c r="J26" i="7"/>
  <c r="T26" i="7"/>
  <c r="J27" i="7"/>
  <c r="T27" i="7"/>
  <c r="J28" i="7"/>
  <c r="T28" i="7"/>
  <c r="T29" i="7"/>
  <c r="L30" i="7"/>
  <c r="M30" i="7"/>
  <c r="N30" i="7"/>
  <c r="O30" i="7"/>
  <c r="P30" i="7"/>
  <c r="Q30" i="7"/>
  <c r="R30" i="7"/>
  <c r="S30" i="7"/>
  <c r="T30" i="7"/>
  <c r="L31" i="7"/>
  <c r="S31" i="7"/>
  <c r="T31" i="7"/>
  <c r="L32" i="7"/>
  <c r="S32" i="7"/>
  <c r="T32" i="7"/>
  <c r="L33" i="7"/>
  <c r="M33" i="7"/>
  <c r="N33" i="7"/>
  <c r="O33" i="7"/>
  <c r="P33" i="7"/>
  <c r="Q33" i="7"/>
  <c r="R33" i="7"/>
  <c r="S33" i="7"/>
  <c r="T33" i="7"/>
  <c r="L34" i="7"/>
  <c r="S34" i="7"/>
  <c r="T34" i="7"/>
  <c r="L35" i="7"/>
  <c r="S35" i="7"/>
  <c r="T35" i="7"/>
  <c r="L36" i="7"/>
  <c r="S36" i="7"/>
  <c r="T36" i="7"/>
  <c r="L37" i="7"/>
  <c r="S37" i="7"/>
  <c r="T37" i="7"/>
  <c r="L38" i="7"/>
  <c r="S38" i="7"/>
  <c r="T38" i="7"/>
  <c r="L39" i="7"/>
  <c r="M39" i="7"/>
  <c r="N39" i="7"/>
  <c r="O39" i="7"/>
  <c r="P39" i="7"/>
  <c r="Q39" i="7"/>
  <c r="R39" i="7"/>
  <c r="S39" i="7"/>
  <c r="T39" i="7"/>
  <c r="L40" i="7"/>
  <c r="S40" i="7"/>
  <c r="T40" i="7"/>
  <c r="L41" i="7"/>
  <c r="S41" i="7"/>
  <c r="T41" i="7"/>
  <c r="L42" i="7"/>
  <c r="S42" i="7"/>
  <c r="T42" i="7"/>
  <c r="L43" i="7"/>
  <c r="S43" i="7"/>
  <c r="T43" i="7"/>
  <c r="L44" i="7"/>
  <c r="S44" i="7"/>
  <c r="T44" i="7"/>
  <c r="L45" i="7"/>
  <c r="S45" i="7"/>
  <c r="T45" i="7"/>
  <c r="L46" i="7"/>
  <c r="S46" i="7"/>
  <c r="T46" i="7"/>
  <c r="L47" i="7"/>
  <c r="S47" i="7"/>
  <c r="T47" i="7"/>
  <c r="L48" i="7"/>
  <c r="M48" i="7"/>
  <c r="N48" i="7"/>
  <c r="O48" i="7"/>
  <c r="P48" i="7"/>
  <c r="Q48" i="7"/>
  <c r="R48" i="7"/>
  <c r="S48" i="7"/>
  <c r="T48" i="7"/>
  <c r="L49" i="7"/>
  <c r="S49" i="7"/>
  <c r="T49" i="7"/>
  <c r="L50" i="7"/>
  <c r="S50" i="7"/>
  <c r="T50" i="7"/>
  <c r="L51" i="7"/>
  <c r="S51" i="7"/>
  <c r="T51" i="7"/>
  <c r="L52" i="7"/>
  <c r="S52" i="7"/>
  <c r="T52" i="7"/>
  <c r="L53" i="7"/>
  <c r="S53" i="7"/>
  <c r="T53" i="7"/>
  <c r="L54" i="7"/>
  <c r="S54" i="7"/>
  <c r="T54" i="7"/>
  <c r="L55" i="7"/>
  <c r="S55" i="7"/>
  <c r="T55" i="7"/>
  <c r="L56" i="7"/>
  <c r="S56" i="7"/>
  <c r="T56" i="7"/>
  <c r="L57" i="7"/>
  <c r="S57" i="7"/>
  <c r="T57" i="7"/>
  <c r="L58" i="7"/>
  <c r="S58" i="7"/>
  <c r="T58" i="7"/>
  <c r="L59" i="7"/>
  <c r="S59" i="7"/>
  <c r="T59" i="7"/>
  <c r="L60" i="7"/>
  <c r="S60" i="7"/>
  <c r="T60" i="7"/>
  <c r="L61" i="7"/>
  <c r="S61" i="7"/>
  <c r="T61" i="7"/>
  <c r="L62" i="7"/>
  <c r="S62" i="7"/>
  <c r="T62" i="7"/>
  <c r="L63" i="7"/>
  <c r="S63" i="7"/>
  <c r="T63" i="7"/>
  <c r="L64" i="7"/>
  <c r="S64" i="7"/>
  <c r="T64" i="7"/>
  <c r="L65" i="7"/>
  <c r="S65" i="7"/>
  <c r="T65" i="7"/>
  <c r="L66" i="7"/>
  <c r="M66" i="7"/>
  <c r="N66" i="7"/>
  <c r="O66" i="7"/>
  <c r="P66" i="7"/>
  <c r="Q66" i="7"/>
  <c r="R66" i="7"/>
  <c r="S66" i="7"/>
  <c r="T66" i="7"/>
  <c r="L67" i="7"/>
  <c r="S67" i="7"/>
  <c r="T67" i="7"/>
  <c r="L68" i="7"/>
  <c r="S68" i="7"/>
  <c r="T68" i="7"/>
  <c r="L69" i="7"/>
  <c r="S69" i="7"/>
  <c r="T69" i="7"/>
  <c r="L70" i="7"/>
  <c r="M70" i="7"/>
  <c r="N70" i="7"/>
  <c r="O70" i="7"/>
  <c r="P70" i="7"/>
  <c r="Q70" i="7"/>
  <c r="R70" i="7"/>
  <c r="S70" i="7"/>
  <c r="T70" i="7"/>
  <c r="L71" i="7"/>
  <c r="S71" i="7"/>
  <c r="T71" i="7"/>
  <c r="L72" i="7"/>
  <c r="S72" i="7"/>
  <c r="T72" i="7"/>
  <c r="L73" i="7"/>
  <c r="S73" i="7"/>
  <c r="T73" i="7"/>
  <c r="L74" i="7"/>
  <c r="S74" i="7"/>
  <c r="T74" i="7"/>
  <c r="L75" i="7"/>
  <c r="S75" i="7"/>
  <c r="T75" i="7"/>
  <c r="L76" i="7"/>
  <c r="M76" i="7"/>
  <c r="N76" i="7"/>
  <c r="O76" i="7"/>
  <c r="P76" i="7"/>
  <c r="Q76" i="7"/>
  <c r="R76" i="7"/>
  <c r="S76" i="7"/>
  <c r="T76" i="7"/>
  <c r="L77" i="7"/>
  <c r="S77" i="7"/>
  <c r="T77" i="7"/>
  <c r="L78" i="7"/>
  <c r="S78" i="7"/>
  <c r="T78" i="7"/>
  <c r="L79" i="7"/>
  <c r="S79" i="7"/>
  <c r="T79" i="7"/>
  <c r="L80" i="7"/>
  <c r="S80" i="7"/>
  <c r="T80" i="7"/>
  <c r="L81" i="7"/>
  <c r="S81" i="7"/>
  <c r="T81" i="7"/>
  <c r="L82" i="7"/>
  <c r="M82" i="7"/>
  <c r="N82" i="7"/>
  <c r="O82" i="7"/>
  <c r="P82" i="7"/>
  <c r="Q82" i="7"/>
  <c r="R82" i="7"/>
  <c r="S82" i="7"/>
  <c r="T82" i="7"/>
  <c r="L83" i="7"/>
  <c r="S83" i="7"/>
  <c r="T83" i="7"/>
  <c r="L84" i="7"/>
  <c r="S84" i="7"/>
  <c r="T84" i="7"/>
  <c r="L85" i="7"/>
  <c r="S85" i="7"/>
  <c r="T85" i="7"/>
  <c r="L86" i="7"/>
  <c r="M86" i="7"/>
  <c r="N86" i="7"/>
  <c r="O86" i="7"/>
  <c r="P86" i="7"/>
  <c r="Q86" i="7"/>
  <c r="R86" i="7"/>
  <c r="S86" i="7"/>
  <c r="T86" i="7"/>
  <c r="L87" i="7"/>
  <c r="S87" i="7"/>
  <c r="T87" i="7"/>
  <c r="L88" i="7"/>
  <c r="S88" i="7"/>
  <c r="T88" i="7"/>
  <c r="L89" i="7"/>
  <c r="S89" i="7"/>
  <c r="T89" i="7"/>
  <c r="L90" i="7"/>
  <c r="S90" i="7"/>
  <c r="T90" i="7"/>
  <c r="L91" i="7"/>
  <c r="S91" i="7"/>
  <c r="T91" i="7"/>
  <c r="L92" i="7"/>
  <c r="S92" i="7"/>
  <c r="T92" i="7"/>
  <c r="L93" i="7"/>
  <c r="S93" i="7"/>
  <c r="T93" i="7"/>
  <c r="L94" i="7"/>
  <c r="S94" i="7"/>
  <c r="T94" i="7"/>
  <c r="L95" i="7"/>
  <c r="M95" i="7"/>
  <c r="N95" i="7"/>
  <c r="O95" i="7"/>
  <c r="P95" i="7"/>
  <c r="Q95" i="7"/>
  <c r="R95" i="7"/>
  <c r="S95" i="7"/>
  <c r="T95" i="7"/>
  <c r="L96" i="7"/>
  <c r="S96" i="7"/>
  <c r="T96" i="7"/>
  <c r="L97" i="7"/>
  <c r="S97" i="7"/>
  <c r="T97" i="7"/>
  <c r="L98" i="7"/>
  <c r="S98" i="7"/>
  <c r="T98" i="7"/>
  <c r="L99" i="7"/>
  <c r="S99" i="7"/>
  <c r="T99" i="7"/>
  <c r="L100" i="7"/>
  <c r="S100" i="7"/>
  <c r="T100" i="7"/>
  <c r="L101" i="7"/>
  <c r="S101" i="7"/>
  <c r="T101" i="7"/>
  <c r="L102" i="7"/>
  <c r="S102" i="7"/>
  <c r="T102" i="7"/>
  <c r="L103" i="7"/>
  <c r="S103" i="7"/>
  <c r="T103" i="7"/>
  <c r="L104" i="7"/>
  <c r="M104" i="7"/>
  <c r="N104" i="7"/>
  <c r="O104" i="7"/>
  <c r="P104" i="7"/>
  <c r="Q104" i="7"/>
  <c r="R104" i="7"/>
  <c r="S104" i="7"/>
  <c r="T104" i="7"/>
  <c r="L105" i="7"/>
  <c r="S105" i="7"/>
  <c r="T105" i="7"/>
  <c r="L106" i="7"/>
  <c r="S106" i="7"/>
  <c r="T106" i="7"/>
  <c r="L107" i="7"/>
  <c r="S107" i="7"/>
  <c r="T107" i="7"/>
  <c r="L108" i="7"/>
  <c r="S108" i="7"/>
  <c r="T108" i="7"/>
  <c r="L109" i="7"/>
  <c r="S109" i="7"/>
  <c r="T109" i="7"/>
  <c r="L110" i="7"/>
  <c r="S110" i="7"/>
  <c r="T110" i="7"/>
  <c r="L111" i="7"/>
  <c r="M111" i="7"/>
  <c r="N111" i="7"/>
  <c r="O111" i="7"/>
  <c r="P111" i="7"/>
  <c r="Q111" i="7"/>
  <c r="R111" i="7"/>
  <c r="S111" i="7"/>
  <c r="T111" i="7"/>
  <c r="L112" i="7"/>
  <c r="S112" i="7"/>
  <c r="T112" i="7"/>
  <c r="L113" i="7"/>
  <c r="S113" i="7"/>
  <c r="T113" i="7"/>
  <c r="L114" i="7"/>
  <c r="S114" i="7"/>
  <c r="T114" i="7"/>
  <c r="L115" i="7"/>
  <c r="S115" i="7"/>
  <c r="T115" i="7"/>
  <c r="L116" i="7"/>
  <c r="S116" i="7"/>
  <c r="T116" i="7"/>
  <c r="L117" i="7"/>
  <c r="S117" i="7"/>
  <c r="T117" i="7"/>
  <c r="L118" i="7"/>
  <c r="M118" i="7"/>
  <c r="N118" i="7"/>
  <c r="O118" i="7"/>
  <c r="P118" i="7"/>
  <c r="Q118" i="7"/>
  <c r="R118" i="7"/>
  <c r="S118" i="7"/>
  <c r="T118" i="7"/>
  <c r="L119" i="7"/>
  <c r="S119" i="7"/>
  <c r="T119" i="7"/>
  <c r="L120" i="7"/>
  <c r="S120" i="7"/>
  <c r="T120" i="7"/>
  <c r="L121" i="7"/>
  <c r="S121" i="7"/>
  <c r="T121" i="7"/>
  <c r="L122" i="7"/>
  <c r="M122" i="7"/>
  <c r="N122" i="7"/>
  <c r="O122" i="7"/>
  <c r="P122" i="7"/>
  <c r="Q122" i="7"/>
  <c r="R122" i="7"/>
  <c r="S122" i="7"/>
  <c r="T122" i="7"/>
  <c r="L123" i="7"/>
  <c r="S123" i="7"/>
  <c r="T123" i="7"/>
  <c r="L124" i="7"/>
  <c r="S124" i="7"/>
  <c r="T124" i="7"/>
  <c r="L125" i="7"/>
  <c r="S125" i="7"/>
  <c r="T125" i="7"/>
  <c r="L126" i="7"/>
  <c r="S126" i="7"/>
  <c r="T126" i="7"/>
  <c r="L127" i="7"/>
  <c r="S127" i="7"/>
  <c r="T127" i="7"/>
  <c r="L128" i="7"/>
  <c r="S128" i="7"/>
  <c r="T128" i="7"/>
  <c r="L129" i="7"/>
  <c r="S129" i="7"/>
  <c r="T129" i="7"/>
  <c r="L130" i="7"/>
  <c r="M130" i="7"/>
  <c r="N130" i="7"/>
  <c r="O130" i="7"/>
  <c r="P130" i="7"/>
  <c r="Q130" i="7"/>
  <c r="R130" i="7"/>
  <c r="S130" i="7"/>
  <c r="T130" i="7"/>
  <c r="L131" i="7"/>
  <c r="S131" i="7"/>
  <c r="T131" i="7"/>
  <c r="L132" i="7"/>
  <c r="S132" i="7"/>
  <c r="T132" i="7"/>
  <c r="L133" i="7"/>
  <c r="S133" i="7"/>
  <c r="T133" i="7"/>
  <c r="L134" i="7"/>
  <c r="M134" i="7"/>
  <c r="N134" i="7"/>
  <c r="O134" i="7"/>
  <c r="P134" i="7"/>
  <c r="Q134" i="7"/>
  <c r="R134" i="7"/>
  <c r="S134" i="7"/>
  <c r="T134" i="7"/>
  <c r="L135" i="7"/>
  <c r="S135" i="7"/>
  <c r="T135" i="7"/>
  <c r="L136" i="7"/>
  <c r="S136" i="7"/>
  <c r="T136" i="7"/>
  <c r="L137" i="7"/>
  <c r="S137" i="7"/>
  <c r="T137" i="7"/>
  <c r="L138" i="7"/>
  <c r="S138" i="7"/>
  <c r="T138" i="7"/>
  <c r="L139" i="7"/>
  <c r="S139" i="7"/>
  <c r="T139" i="7"/>
  <c r="L140" i="7"/>
  <c r="S140" i="7"/>
  <c r="T140" i="7"/>
  <c r="L141" i="7"/>
  <c r="S141" i="7"/>
  <c r="T141" i="7"/>
  <c r="L142" i="7"/>
  <c r="S142" i="7"/>
  <c r="T142" i="7"/>
  <c r="T143" i="7"/>
  <c r="L144" i="7"/>
  <c r="S144" i="7"/>
  <c r="T144" i="7"/>
  <c r="T145" i="7"/>
  <c r="U145" i="7"/>
  <c r="T146" i="7"/>
  <c r="T147" i="7"/>
  <c r="K148" i="7"/>
  <c r="L148" i="7"/>
  <c r="M148" i="7"/>
  <c r="N148" i="7"/>
  <c r="O148" i="7"/>
  <c r="P148" i="7"/>
  <c r="Q148" i="7"/>
  <c r="R148" i="7"/>
  <c r="S148" i="7"/>
  <c r="T148" i="7"/>
  <c r="T149" i="7"/>
  <c r="T150" i="7"/>
  <c r="T151" i="7"/>
  <c r="T152" i="7"/>
  <c r="T153" i="7"/>
  <c r="T154" i="7"/>
  <c r="D64" i="5"/>
  <c r="L1292" i="3"/>
  <c r="M1169" i="3"/>
  <c r="L1167" i="3"/>
  <c r="O54" i="5"/>
  <c r="O40" i="5"/>
  <c r="M1324" i="3"/>
  <c r="M1322" i="3"/>
  <c r="L1319" i="3"/>
  <c r="I1345" i="3"/>
  <c r="M1315" i="3"/>
  <c r="M1313" i="3"/>
  <c r="M1302" i="3"/>
  <c r="M1288" i="3"/>
  <c r="M1285" i="3"/>
  <c r="J1345" i="3"/>
  <c r="F1345" i="3"/>
  <c r="M1272" i="3"/>
  <c r="M1252" i="3"/>
  <c r="M1232" i="3"/>
  <c r="M1197" i="3"/>
  <c r="I1204" i="3"/>
  <c r="N1060" i="3"/>
  <c r="L1037" i="3"/>
  <c r="I1063" i="3"/>
  <c r="M1029" i="3"/>
  <c r="L963" i="3"/>
  <c r="E896" i="3"/>
  <c r="M896" i="3"/>
  <c r="M897" i="3"/>
  <c r="M808" i="3"/>
  <c r="H922" i="3"/>
  <c r="E767" i="3"/>
  <c r="M766" i="3"/>
  <c r="M722" i="3"/>
  <c r="M694" i="3"/>
  <c r="L681" i="3"/>
  <c r="H781" i="3"/>
  <c r="L594" i="3"/>
  <c r="E85" i="2"/>
  <c r="M539" i="3"/>
  <c r="P123" i="1"/>
  <c r="F123" i="1"/>
  <c r="M527" i="3"/>
  <c r="H1345" i="3"/>
  <c r="L1160" i="3"/>
  <c r="L1126" i="3"/>
  <c r="M1003" i="3"/>
  <c r="L981" i="3"/>
  <c r="E89" i="2"/>
  <c r="M534" i="3"/>
  <c r="E76" i="2"/>
  <c r="E1331" i="3"/>
  <c r="M1292" i="3"/>
  <c r="M1168" i="3"/>
  <c r="O43" i="5"/>
  <c r="F35" i="4"/>
  <c r="F5" i="4"/>
  <c r="E1336" i="3"/>
  <c r="M1334" i="3"/>
  <c r="L1331" i="3"/>
  <c r="E1327" i="3"/>
  <c r="M1325" i="3"/>
  <c r="M1317" i="3"/>
  <c r="M1312" i="3"/>
  <c r="M1310" i="3"/>
  <c r="E1301" i="3"/>
  <c r="M1301" i="3"/>
  <c r="M1289" i="3"/>
  <c r="L1279" i="3"/>
  <c r="M1278" i="3"/>
  <c r="M1260" i="3"/>
  <c r="M1239" i="3"/>
  <c r="E1236" i="3"/>
  <c r="M1228" i="3"/>
  <c r="E1186" i="3"/>
  <c r="E1178" i="3"/>
  <c r="M1134" i="3"/>
  <c r="M1035" i="3"/>
  <c r="E963" i="3"/>
  <c r="M963" i="3"/>
  <c r="H1063" i="3"/>
  <c r="E913" i="3"/>
  <c r="M915" i="3"/>
  <c r="M910" i="3"/>
  <c r="E908" i="3"/>
  <c r="E813" i="3"/>
  <c r="M813" i="3"/>
  <c r="M814" i="3"/>
  <c r="M734" i="3"/>
  <c r="E96" i="2"/>
  <c r="M597" i="3"/>
  <c r="M569" i="3"/>
  <c r="E71" i="2"/>
  <c r="L1327" i="3"/>
  <c r="E1319" i="3"/>
  <c r="L1301" i="3"/>
  <c r="M1293" i="3"/>
  <c r="M1281" i="3"/>
  <c r="E1267" i="3"/>
  <c r="M1265" i="3"/>
  <c r="E1245" i="3"/>
  <c r="M1245" i="3"/>
  <c r="M1167" i="3"/>
  <c r="J1204" i="3"/>
  <c r="F1204" i="3"/>
  <c r="L1049" i="3"/>
  <c r="K1063" i="3"/>
  <c r="K922" i="3"/>
  <c r="I781" i="3"/>
  <c r="C661" i="3"/>
  <c r="N778" i="3"/>
  <c r="E95" i="2"/>
  <c r="M594" i="3"/>
  <c r="E80" i="2"/>
  <c r="M1153" i="3"/>
  <c r="M1141" i="3"/>
  <c r="E1138" i="3"/>
  <c r="M1136" i="3"/>
  <c r="M1121" i="3"/>
  <c r="M1118" i="3"/>
  <c r="M1106" i="3"/>
  <c r="M1097" i="3"/>
  <c r="L1089" i="3"/>
  <c r="M1052" i="3"/>
  <c r="M1042" i="3"/>
  <c r="M1039" i="3"/>
  <c r="M1028" i="3"/>
  <c r="L1019" i="3"/>
  <c r="M1018" i="3"/>
  <c r="M1015" i="3"/>
  <c r="M1006" i="3"/>
  <c r="L1001" i="3"/>
  <c r="L997" i="3"/>
  <c r="M996" i="3"/>
  <c r="M993" i="3"/>
  <c r="M982" i="3"/>
  <c r="M974" i="3"/>
  <c r="M969" i="3"/>
  <c r="M966" i="3"/>
  <c r="J1063" i="3"/>
  <c r="F1063" i="3"/>
  <c r="M949" i="3"/>
  <c r="M947" i="3"/>
  <c r="M918" i="3"/>
  <c r="L908" i="3"/>
  <c r="L904" i="3"/>
  <c r="M903" i="3"/>
  <c r="M898" i="3"/>
  <c r="M888" i="3"/>
  <c r="E885" i="3"/>
  <c r="M883" i="3"/>
  <c r="M881" i="3"/>
  <c r="L860" i="3"/>
  <c r="M859" i="3"/>
  <c r="L844" i="3"/>
  <c r="E844" i="3"/>
  <c r="M843" i="3"/>
  <c r="M838" i="3"/>
  <c r="M820" i="3"/>
  <c r="E804" i="3"/>
  <c r="M804" i="3"/>
  <c r="M775" i="3"/>
  <c r="M769" i="3"/>
  <c r="M764" i="3"/>
  <c r="M762" i="3"/>
  <c r="M760" i="3"/>
  <c r="L751" i="3"/>
  <c r="M732" i="3"/>
  <c r="M723" i="3"/>
  <c r="M720" i="3"/>
  <c r="M718" i="3"/>
  <c r="M716" i="3"/>
  <c r="M707" i="3"/>
  <c r="M704" i="3"/>
  <c r="L699" i="3"/>
  <c r="M697" i="3"/>
  <c r="F781" i="3"/>
  <c r="M667" i="3"/>
  <c r="M665" i="3"/>
  <c r="G188" i="3"/>
  <c r="K188" i="3"/>
  <c r="F189" i="3"/>
  <c r="J189" i="3"/>
  <c r="H191" i="3"/>
  <c r="L191" i="3"/>
  <c r="G192" i="3"/>
  <c r="K192" i="3"/>
  <c r="F193" i="3"/>
  <c r="J193" i="3"/>
  <c r="E194" i="3"/>
  <c r="M194" i="3"/>
  <c r="I194" i="3"/>
  <c r="H195" i="3"/>
  <c r="L195" i="3"/>
  <c r="F197" i="3"/>
  <c r="J197" i="3"/>
  <c r="E198" i="3"/>
  <c r="M198" i="3"/>
  <c r="I198" i="3"/>
  <c r="H199" i="3"/>
  <c r="L199" i="3"/>
  <c r="G200" i="3"/>
  <c r="K200" i="3"/>
  <c r="F201" i="3"/>
  <c r="J201" i="3"/>
  <c r="E202" i="3"/>
  <c r="I202" i="3"/>
  <c r="H203" i="3"/>
  <c r="L203" i="3"/>
  <c r="E206" i="3"/>
  <c r="M206" i="3"/>
  <c r="I206" i="3"/>
  <c r="H207" i="3"/>
  <c r="L207" i="3"/>
  <c r="G208" i="3"/>
  <c r="K208" i="3"/>
  <c r="F209" i="3"/>
  <c r="J209" i="3"/>
  <c r="E210" i="3"/>
  <c r="M210" i="3"/>
  <c r="I210" i="3"/>
  <c r="H211" i="3"/>
  <c r="L211" i="3"/>
  <c r="G212" i="3"/>
  <c r="K212" i="3"/>
  <c r="F213" i="3"/>
  <c r="J213" i="3"/>
  <c r="E214" i="3"/>
  <c r="M214" i="3"/>
  <c r="I214" i="3"/>
  <c r="H215" i="3"/>
  <c r="L215" i="3"/>
  <c r="G216" i="3"/>
  <c r="K216" i="3"/>
  <c r="F217" i="3"/>
  <c r="J217" i="3"/>
  <c r="E218" i="3"/>
  <c r="I218" i="3"/>
  <c r="H219" i="3"/>
  <c r="L219" i="3"/>
  <c r="G220" i="3"/>
  <c r="K220" i="3"/>
  <c r="F221" i="3"/>
  <c r="J221" i="3"/>
  <c r="E222" i="3"/>
  <c r="M222" i="3"/>
  <c r="I222" i="3"/>
  <c r="G224" i="3"/>
  <c r="K224" i="3"/>
  <c r="F225" i="3"/>
  <c r="J225" i="3"/>
  <c r="E226" i="3"/>
  <c r="I226" i="3"/>
  <c r="G228" i="3"/>
  <c r="K228" i="3"/>
  <c r="F229" i="3"/>
  <c r="J229" i="3"/>
  <c r="E230" i="3"/>
  <c r="I230" i="3"/>
  <c r="H231" i="3"/>
  <c r="L231" i="3"/>
  <c r="G232" i="3"/>
  <c r="K232" i="3"/>
  <c r="E234" i="3"/>
  <c r="I234" i="3"/>
  <c r="H235" i="3"/>
  <c r="L235" i="3"/>
  <c r="G240" i="3"/>
  <c r="K240" i="3"/>
  <c r="F241" i="3"/>
  <c r="J241" i="3"/>
  <c r="E242" i="3"/>
  <c r="I242" i="3"/>
  <c r="G244" i="3"/>
  <c r="K244" i="3"/>
  <c r="F245" i="3"/>
  <c r="J245" i="3"/>
  <c r="E246" i="3"/>
  <c r="I246" i="3"/>
  <c r="H247" i="3"/>
  <c r="L247" i="3"/>
  <c r="G248" i="3"/>
  <c r="K248" i="3"/>
  <c r="F249" i="3"/>
  <c r="J249" i="3"/>
  <c r="E250" i="3"/>
  <c r="I250" i="3"/>
  <c r="H188" i="3"/>
  <c r="L188" i="3"/>
  <c r="G189" i="3"/>
  <c r="K189" i="3"/>
  <c r="E191" i="3"/>
  <c r="M191" i="3"/>
  <c r="I191" i="3"/>
  <c r="H192" i="3"/>
  <c r="L192" i="3"/>
  <c r="G193" i="3"/>
  <c r="K193" i="3"/>
  <c r="F194" i="3"/>
  <c r="J194" i="3"/>
  <c r="E195" i="3"/>
  <c r="M195" i="3"/>
  <c r="I195" i="3"/>
  <c r="G197" i="3"/>
  <c r="K197" i="3"/>
  <c r="F198" i="3"/>
  <c r="J198" i="3"/>
  <c r="E199" i="3"/>
  <c r="M199" i="3"/>
  <c r="I199" i="3"/>
  <c r="H200" i="3"/>
  <c r="L200" i="3"/>
  <c r="G201" i="3"/>
  <c r="K201" i="3"/>
  <c r="F202" i="3"/>
  <c r="J202" i="3"/>
  <c r="E203" i="3"/>
  <c r="M203" i="3"/>
  <c r="I203" i="3"/>
  <c r="F206" i="3"/>
  <c r="J206" i="3"/>
  <c r="E207" i="3"/>
  <c r="M207" i="3"/>
  <c r="I207" i="3"/>
  <c r="H208" i="3"/>
  <c r="L208" i="3"/>
  <c r="G209" i="3"/>
  <c r="K209" i="3"/>
  <c r="F210" i="3"/>
  <c r="J210" i="3"/>
  <c r="E211" i="3"/>
  <c r="M211" i="3"/>
  <c r="I211" i="3"/>
  <c r="H212" i="3"/>
  <c r="L212" i="3"/>
  <c r="G213" i="3"/>
  <c r="K213" i="3"/>
  <c r="F214" i="3"/>
  <c r="J214" i="3"/>
  <c r="E215" i="3"/>
  <c r="M215" i="3"/>
  <c r="I215" i="3"/>
  <c r="H216" i="3"/>
  <c r="L216" i="3"/>
  <c r="G217" i="3"/>
  <c r="K217" i="3"/>
  <c r="F218" i="3"/>
  <c r="J218" i="3"/>
  <c r="E219" i="3"/>
  <c r="M219" i="3"/>
  <c r="I219" i="3"/>
  <c r="H220" i="3"/>
  <c r="L220" i="3"/>
  <c r="G221" i="3"/>
  <c r="K221" i="3"/>
  <c r="F222" i="3"/>
  <c r="J222" i="3"/>
  <c r="H224" i="3"/>
  <c r="L224" i="3"/>
  <c r="G225" i="3"/>
  <c r="K225" i="3"/>
  <c r="F226" i="3"/>
  <c r="J226" i="3"/>
  <c r="H228" i="3"/>
  <c r="L228" i="3"/>
  <c r="G229" i="3"/>
  <c r="K229" i="3"/>
  <c r="F230" i="3"/>
  <c r="J230" i="3"/>
  <c r="E231" i="3"/>
  <c r="M231" i="3"/>
  <c r="I231" i="3"/>
  <c r="H232" i="3"/>
  <c r="L232" i="3"/>
  <c r="F234" i="3"/>
  <c r="J234" i="3"/>
  <c r="E235" i="3"/>
  <c r="M235" i="3"/>
  <c r="I235" i="3"/>
  <c r="H240" i="3"/>
  <c r="L240" i="3"/>
  <c r="G241" i="3"/>
  <c r="K241" i="3"/>
  <c r="F242" i="3"/>
  <c r="J242" i="3"/>
  <c r="H244" i="3"/>
  <c r="L244" i="3"/>
  <c r="G245" i="3"/>
  <c r="K245" i="3"/>
  <c r="F246" i="3"/>
  <c r="J246" i="3"/>
  <c r="E247" i="3"/>
  <c r="M247" i="3"/>
  <c r="I247" i="3"/>
  <c r="H248" i="3"/>
  <c r="L248" i="3"/>
  <c r="G249" i="3"/>
  <c r="K249" i="3"/>
  <c r="F250" i="3"/>
  <c r="J250" i="3"/>
  <c r="E251" i="3"/>
  <c r="E188" i="3"/>
  <c r="M188" i="3"/>
  <c r="I188" i="3"/>
  <c r="H189" i="3"/>
  <c r="L189" i="3"/>
  <c r="F191" i="3"/>
  <c r="J191" i="3"/>
  <c r="E192" i="3"/>
  <c r="M192" i="3"/>
  <c r="I192" i="3"/>
  <c r="H193" i="3"/>
  <c r="L193" i="3"/>
  <c r="G194" i="3"/>
  <c r="K194" i="3"/>
  <c r="F195" i="3"/>
  <c r="J195" i="3"/>
  <c r="H197" i="3"/>
  <c r="L197" i="3"/>
  <c r="G198" i="3"/>
  <c r="K198" i="3"/>
  <c r="F199" i="3"/>
  <c r="J199" i="3"/>
  <c r="E200" i="3"/>
  <c r="M200" i="3"/>
  <c r="I200" i="3"/>
  <c r="H201" i="3"/>
  <c r="L201" i="3"/>
  <c r="G202" i="3"/>
  <c r="K202" i="3"/>
  <c r="F203" i="3"/>
  <c r="J203" i="3"/>
  <c r="G206" i="3"/>
  <c r="K206" i="3"/>
  <c r="F207" i="3"/>
  <c r="J207" i="3"/>
  <c r="E208" i="3"/>
  <c r="M208" i="3"/>
  <c r="I208" i="3"/>
  <c r="H209" i="3"/>
  <c r="L209" i="3"/>
  <c r="G210" i="3"/>
  <c r="K210" i="3"/>
  <c r="F211" i="3"/>
  <c r="J211" i="3"/>
  <c r="E212" i="3"/>
  <c r="M212" i="3"/>
  <c r="I212" i="3"/>
  <c r="H213" i="3"/>
  <c r="L213" i="3"/>
  <c r="G214" i="3"/>
  <c r="K214" i="3"/>
  <c r="F215" i="3"/>
  <c r="J215" i="3"/>
  <c r="E216" i="3"/>
  <c r="M216" i="3"/>
  <c r="I216" i="3"/>
  <c r="H217" i="3"/>
  <c r="L217" i="3"/>
  <c r="G218" i="3"/>
  <c r="K218" i="3"/>
  <c r="F219" i="3"/>
  <c r="J219" i="3"/>
  <c r="E220" i="3"/>
  <c r="M220" i="3"/>
  <c r="I220" i="3"/>
  <c r="H221" i="3"/>
  <c r="L221" i="3"/>
  <c r="G222" i="3"/>
  <c r="K222" i="3"/>
  <c r="E224" i="3"/>
  <c r="M224" i="3"/>
  <c r="I224" i="3"/>
  <c r="H225" i="3"/>
  <c r="L225" i="3"/>
  <c r="G226" i="3"/>
  <c r="K226" i="3"/>
  <c r="E228" i="3"/>
  <c r="M228" i="3"/>
  <c r="I228" i="3"/>
  <c r="H229" i="3"/>
  <c r="L229" i="3"/>
  <c r="G230" i="3"/>
  <c r="K230" i="3"/>
  <c r="F231" i="3"/>
  <c r="J231" i="3"/>
  <c r="E232" i="3"/>
  <c r="M232" i="3"/>
  <c r="I232" i="3"/>
  <c r="G234" i="3"/>
  <c r="K234" i="3"/>
  <c r="F235" i="3"/>
  <c r="J235" i="3"/>
  <c r="E240" i="3"/>
  <c r="M240" i="3"/>
  <c r="I240" i="3"/>
  <c r="H241" i="3"/>
  <c r="L241" i="3"/>
  <c r="G242" i="3"/>
  <c r="K242" i="3"/>
  <c r="E244" i="3"/>
  <c r="M244" i="3"/>
  <c r="I244" i="3"/>
  <c r="H245" i="3"/>
  <c r="L245" i="3"/>
  <c r="G246" i="3"/>
  <c r="K246" i="3"/>
  <c r="F247" i="3"/>
  <c r="J247" i="3"/>
  <c r="E248" i="3"/>
  <c r="M248" i="3"/>
  <c r="I248" i="3"/>
  <c r="H249" i="3"/>
  <c r="F188" i="3"/>
  <c r="J188" i="3"/>
  <c r="E189" i="3"/>
  <c r="M189" i="3"/>
  <c r="I189" i="3"/>
  <c r="G191" i="3"/>
  <c r="K191" i="3"/>
  <c r="F192" i="3"/>
  <c r="J192" i="3"/>
  <c r="E193" i="3"/>
  <c r="M193" i="3"/>
  <c r="I193" i="3"/>
  <c r="H194" i="3"/>
  <c r="L194" i="3"/>
  <c r="G195" i="3"/>
  <c r="K195" i="3"/>
  <c r="E197" i="3"/>
  <c r="M197" i="3"/>
  <c r="I197" i="3"/>
  <c r="H198" i="3"/>
  <c r="L198" i="3"/>
  <c r="G199" i="3"/>
  <c r="K199" i="3"/>
  <c r="F200" i="3"/>
  <c r="J200" i="3"/>
  <c r="E201" i="3"/>
  <c r="M201" i="3"/>
  <c r="I201" i="3"/>
  <c r="H202" i="3"/>
  <c r="L202" i="3"/>
  <c r="G203" i="3"/>
  <c r="K203" i="3"/>
  <c r="H206" i="3"/>
  <c r="L206" i="3"/>
  <c r="G207" i="3"/>
  <c r="K207" i="3"/>
  <c r="F208" i="3"/>
  <c r="J208" i="3"/>
  <c r="E209" i="3"/>
  <c r="M209" i="3"/>
  <c r="I209" i="3"/>
  <c r="H210" i="3"/>
  <c r="L210" i="3"/>
  <c r="G211" i="3"/>
  <c r="K211" i="3"/>
  <c r="F212" i="3"/>
  <c r="J212" i="3"/>
  <c r="E213" i="3"/>
  <c r="M213" i="3"/>
  <c r="I213" i="3"/>
  <c r="H214" i="3"/>
  <c r="L214" i="3"/>
  <c r="G215" i="3"/>
  <c r="K215" i="3"/>
  <c r="F216" i="3"/>
  <c r="J216" i="3"/>
  <c r="E217" i="3"/>
  <c r="I217" i="3"/>
  <c r="H218" i="3"/>
  <c r="L218" i="3"/>
  <c r="G219" i="3"/>
  <c r="K219" i="3"/>
  <c r="F220" i="3"/>
  <c r="J220" i="3"/>
  <c r="E221" i="3"/>
  <c r="M221" i="3"/>
  <c r="I221" i="3"/>
  <c r="H222" i="3"/>
  <c r="L222" i="3"/>
  <c r="F224" i="3"/>
  <c r="J224" i="3"/>
  <c r="E225" i="3"/>
  <c r="M225" i="3"/>
  <c r="I225" i="3"/>
  <c r="H226" i="3"/>
  <c r="L226" i="3"/>
  <c r="F228" i="3"/>
  <c r="J228" i="3"/>
  <c r="E229" i="3"/>
  <c r="M229" i="3"/>
  <c r="I229" i="3"/>
  <c r="H230" i="3"/>
  <c r="L230" i="3"/>
  <c r="G231" i="3"/>
  <c r="K231" i="3"/>
  <c r="F232" i="3"/>
  <c r="J232" i="3"/>
  <c r="H234" i="3"/>
  <c r="L234" i="3"/>
  <c r="G235" i="3"/>
  <c r="K235" i="3"/>
  <c r="F240" i="3"/>
  <c r="J240" i="3"/>
  <c r="E241" i="3"/>
  <c r="M241" i="3"/>
  <c r="I241" i="3"/>
  <c r="H242" i="3"/>
  <c r="L242" i="3"/>
  <c r="F244" i="3"/>
  <c r="J244" i="3"/>
  <c r="E245" i="3"/>
  <c r="M245" i="3"/>
  <c r="I245" i="3"/>
  <c r="H246" i="3"/>
  <c r="L246" i="3"/>
  <c r="G247" i="3"/>
  <c r="K247" i="3"/>
  <c r="F248" i="3"/>
  <c r="J248" i="3"/>
  <c r="E249" i="3"/>
  <c r="I249" i="3"/>
  <c r="H250" i="3"/>
  <c r="F251" i="3"/>
  <c r="J251" i="3"/>
  <c r="H253" i="3"/>
  <c r="L253" i="3"/>
  <c r="G254" i="3"/>
  <c r="K254" i="3"/>
  <c r="F255" i="3"/>
  <c r="J255" i="3"/>
  <c r="E256" i="3"/>
  <c r="I256" i="3"/>
  <c r="H257" i="3"/>
  <c r="L257" i="3"/>
  <c r="G262" i="3"/>
  <c r="K262" i="3"/>
  <c r="F263" i="3"/>
  <c r="J263" i="3"/>
  <c r="E264" i="3"/>
  <c r="I264" i="3"/>
  <c r="H265" i="3"/>
  <c r="L265" i="3"/>
  <c r="G266" i="3"/>
  <c r="K266" i="3"/>
  <c r="F267" i="3"/>
  <c r="J267" i="3"/>
  <c r="H269" i="3"/>
  <c r="L269" i="3"/>
  <c r="G270" i="3"/>
  <c r="K270" i="3"/>
  <c r="F271" i="3"/>
  <c r="J271" i="3"/>
  <c r="E276" i="3"/>
  <c r="I276" i="3"/>
  <c r="H277" i="3"/>
  <c r="L277" i="3"/>
  <c r="E280" i="3"/>
  <c r="M280" i="3"/>
  <c r="I280" i="3"/>
  <c r="H281" i="3"/>
  <c r="L281" i="3"/>
  <c r="G282" i="3"/>
  <c r="K282" i="3"/>
  <c r="F283" i="3"/>
  <c r="J283" i="3"/>
  <c r="E284" i="3"/>
  <c r="I284" i="3"/>
  <c r="H285" i="3"/>
  <c r="L285" i="3"/>
  <c r="G286" i="3"/>
  <c r="K286" i="3"/>
  <c r="E288" i="3"/>
  <c r="I288" i="3"/>
  <c r="H289" i="3"/>
  <c r="L289" i="3"/>
  <c r="E292" i="3"/>
  <c r="I292" i="3"/>
  <c r="H293" i="3"/>
  <c r="L293" i="3"/>
  <c r="G294" i="3"/>
  <c r="K294" i="3"/>
  <c r="F295" i="3"/>
  <c r="J295" i="3"/>
  <c r="H297" i="3"/>
  <c r="L297" i="3"/>
  <c r="G298" i="3"/>
  <c r="K298" i="3"/>
  <c r="F299" i="3"/>
  <c r="J299" i="3"/>
  <c r="H54" i="2"/>
  <c r="L249" i="3"/>
  <c r="K250" i="3"/>
  <c r="G251" i="3"/>
  <c r="K251" i="3"/>
  <c r="E253" i="3"/>
  <c r="M253" i="3"/>
  <c r="I253" i="3"/>
  <c r="H254" i="3"/>
  <c r="L254" i="3"/>
  <c r="G255" i="3"/>
  <c r="K255" i="3"/>
  <c r="F256" i="3"/>
  <c r="J256" i="3"/>
  <c r="E257" i="3"/>
  <c r="M257" i="3"/>
  <c r="I257" i="3"/>
  <c r="H262" i="3"/>
  <c r="L262" i="3"/>
  <c r="G263" i="3"/>
  <c r="K263" i="3"/>
  <c r="F264" i="3"/>
  <c r="J264" i="3"/>
  <c r="E265" i="3"/>
  <c r="M265" i="3"/>
  <c r="I265" i="3"/>
  <c r="H266" i="3"/>
  <c r="L266" i="3"/>
  <c r="G267" i="3"/>
  <c r="K267" i="3"/>
  <c r="E269" i="3"/>
  <c r="M269" i="3"/>
  <c r="I269" i="3"/>
  <c r="H270" i="3"/>
  <c r="L270" i="3"/>
  <c r="G271" i="3"/>
  <c r="K271" i="3"/>
  <c r="F276" i="3"/>
  <c r="J276" i="3"/>
  <c r="E277" i="3"/>
  <c r="I277" i="3"/>
  <c r="F280" i="3"/>
  <c r="J280" i="3"/>
  <c r="E281" i="3"/>
  <c r="M281" i="3"/>
  <c r="I281" i="3"/>
  <c r="H282" i="3"/>
  <c r="L282" i="3"/>
  <c r="G283" i="3"/>
  <c r="K283" i="3"/>
  <c r="F284" i="3"/>
  <c r="J284" i="3"/>
  <c r="E285" i="3"/>
  <c r="M285" i="3"/>
  <c r="I285" i="3"/>
  <c r="H286" i="3"/>
  <c r="L286" i="3"/>
  <c r="F288" i="3"/>
  <c r="J288" i="3"/>
  <c r="E289" i="3"/>
  <c r="M289" i="3"/>
  <c r="I289" i="3"/>
  <c r="F292" i="3"/>
  <c r="J292" i="3"/>
  <c r="E293" i="3"/>
  <c r="M293" i="3"/>
  <c r="I293" i="3"/>
  <c r="H294" i="3"/>
  <c r="L294" i="3"/>
  <c r="G295" i="3"/>
  <c r="K295" i="3"/>
  <c r="E297" i="3"/>
  <c r="I297" i="3"/>
  <c r="G53" i="2"/>
  <c r="H298" i="3"/>
  <c r="L298" i="3"/>
  <c r="G299" i="3"/>
  <c r="K299" i="3"/>
  <c r="I54" i="2"/>
  <c r="F304" i="3"/>
  <c r="L250" i="3"/>
  <c r="H251" i="3"/>
  <c r="L251" i="3"/>
  <c r="F253" i="3"/>
  <c r="J253" i="3"/>
  <c r="E254" i="3"/>
  <c r="M254" i="3"/>
  <c r="I254" i="3"/>
  <c r="H255" i="3"/>
  <c r="L255" i="3"/>
  <c r="G256" i="3"/>
  <c r="K256" i="3"/>
  <c r="F257" i="3"/>
  <c r="J257" i="3"/>
  <c r="E262" i="3"/>
  <c r="M262" i="3"/>
  <c r="I262" i="3"/>
  <c r="H263" i="3"/>
  <c r="L263" i="3"/>
  <c r="G264" i="3"/>
  <c r="K264" i="3"/>
  <c r="F265" i="3"/>
  <c r="J265" i="3"/>
  <c r="E266" i="3"/>
  <c r="M266" i="3"/>
  <c r="I266" i="3"/>
  <c r="H267" i="3"/>
  <c r="L267" i="3"/>
  <c r="F269" i="3"/>
  <c r="J269" i="3"/>
  <c r="E270" i="3"/>
  <c r="M270" i="3"/>
  <c r="I270" i="3"/>
  <c r="H271" i="3"/>
  <c r="L271" i="3"/>
  <c r="G276" i="3"/>
  <c r="K276" i="3"/>
  <c r="F277" i="3"/>
  <c r="J277" i="3"/>
  <c r="G280" i="3"/>
  <c r="K280" i="3"/>
  <c r="F281" i="3"/>
  <c r="J281" i="3"/>
  <c r="E282" i="3"/>
  <c r="M282" i="3"/>
  <c r="I282" i="3"/>
  <c r="H283" i="3"/>
  <c r="L283" i="3"/>
  <c r="G284" i="3"/>
  <c r="K284" i="3"/>
  <c r="F285" i="3"/>
  <c r="J285" i="3"/>
  <c r="E286" i="3"/>
  <c r="M286" i="3"/>
  <c r="I286" i="3"/>
  <c r="G288" i="3"/>
  <c r="K288" i="3"/>
  <c r="F289" i="3"/>
  <c r="J289" i="3"/>
  <c r="G292" i="3"/>
  <c r="K292" i="3"/>
  <c r="F293" i="3"/>
  <c r="J293" i="3"/>
  <c r="E294" i="3"/>
  <c r="M294" i="3"/>
  <c r="I294" i="3"/>
  <c r="H295" i="3"/>
  <c r="L295" i="3"/>
  <c r="Q70" i="1"/>
  <c r="G70" i="1"/>
  <c r="N70" i="1"/>
  <c r="F297" i="3"/>
  <c r="J297" i="3"/>
  <c r="H53" i="2"/>
  <c r="E298" i="3"/>
  <c r="M298" i="3"/>
  <c r="I298" i="3"/>
  <c r="H299" i="3"/>
  <c r="L299" i="3"/>
  <c r="Q62" i="1"/>
  <c r="G62" i="1"/>
  <c r="N62" i="1"/>
  <c r="G250" i="3"/>
  <c r="I251" i="3"/>
  <c r="G253" i="3"/>
  <c r="K253" i="3"/>
  <c r="F254" i="3"/>
  <c r="J254" i="3"/>
  <c r="E255" i="3"/>
  <c r="M255" i="3"/>
  <c r="I255" i="3"/>
  <c r="H256" i="3"/>
  <c r="L256" i="3"/>
  <c r="G257" i="3"/>
  <c r="K257" i="3"/>
  <c r="F262" i="3"/>
  <c r="J262" i="3"/>
  <c r="E263" i="3"/>
  <c r="M263" i="3"/>
  <c r="I263" i="3"/>
  <c r="H264" i="3"/>
  <c r="L264" i="3"/>
  <c r="G265" i="3"/>
  <c r="K265" i="3"/>
  <c r="F266" i="3"/>
  <c r="J266" i="3"/>
  <c r="E267" i="3"/>
  <c r="M267" i="3"/>
  <c r="I267" i="3"/>
  <c r="G269" i="3"/>
  <c r="K269" i="3"/>
  <c r="F270" i="3"/>
  <c r="J270" i="3"/>
  <c r="E271" i="3"/>
  <c r="M271" i="3"/>
  <c r="I271" i="3"/>
  <c r="H276" i="3"/>
  <c r="L276" i="3"/>
  <c r="G277" i="3"/>
  <c r="K277" i="3"/>
  <c r="H280" i="3"/>
  <c r="L280" i="3"/>
  <c r="G281" i="3"/>
  <c r="K281" i="3"/>
  <c r="F282" i="3"/>
  <c r="J282" i="3"/>
  <c r="E283" i="3"/>
  <c r="M283" i="3"/>
  <c r="I283" i="3"/>
  <c r="H284" i="3"/>
  <c r="L284" i="3"/>
  <c r="G285" i="3"/>
  <c r="K285" i="3"/>
  <c r="F286" i="3"/>
  <c r="J286" i="3"/>
  <c r="H288" i="3"/>
  <c r="L288" i="3"/>
  <c r="G289" i="3"/>
  <c r="K289" i="3"/>
  <c r="H292" i="3"/>
  <c r="L292" i="3"/>
  <c r="G293" i="3"/>
  <c r="K293" i="3"/>
  <c r="F294" i="3"/>
  <c r="J294" i="3"/>
  <c r="E295" i="3"/>
  <c r="I295" i="3"/>
  <c r="G297" i="3"/>
  <c r="K297" i="3"/>
  <c r="I53" i="2"/>
  <c r="F298" i="3"/>
  <c r="J298" i="3"/>
  <c r="E299" i="3"/>
  <c r="I299" i="3"/>
  <c r="G54" i="2"/>
  <c r="F54" i="2"/>
  <c r="H187" i="3"/>
  <c r="L187" i="3"/>
  <c r="I190" i="3"/>
  <c r="G41" i="2"/>
  <c r="G196" i="3"/>
  <c r="K196" i="3"/>
  <c r="I42" i="2"/>
  <c r="G204" i="3"/>
  <c r="K204" i="3"/>
  <c r="F205" i="3"/>
  <c r="J205" i="3"/>
  <c r="H223" i="3"/>
  <c r="H227" i="3"/>
  <c r="F233" i="3"/>
  <c r="J233" i="3"/>
  <c r="G236" i="3"/>
  <c r="K236" i="3"/>
  <c r="F237" i="3"/>
  <c r="J237" i="3"/>
  <c r="E238" i="3"/>
  <c r="M238" i="3"/>
  <c r="I238" i="3"/>
  <c r="H239" i="3"/>
  <c r="H243" i="3"/>
  <c r="I187" i="3"/>
  <c r="G40" i="2"/>
  <c r="F190" i="3"/>
  <c r="J190" i="3"/>
  <c r="H41" i="2"/>
  <c r="H196" i="3"/>
  <c r="H204" i="3"/>
  <c r="L204" i="3"/>
  <c r="G205" i="3"/>
  <c r="K205" i="3"/>
  <c r="I223" i="3"/>
  <c r="I227" i="3"/>
  <c r="G233" i="3"/>
  <c r="K233" i="3"/>
  <c r="H236" i="3"/>
  <c r="L236" i="3"/>
  <c r="G237" i="3"/>
  <c r="K237" i="3"/>
  <c r="F238" i="3"/>
  <c r="J238" i="3"/>
  <c r="I239" i="3"/>
  <c r="I243" i="3"/>
  <c r="F187" i="3"/>
  <c r="J187" i="3"/>
  <c r="H40" i="2"/>
  <c r="G190" i="3"/>
  <c r="K190" i="3"/>
  <c r="I41" i="2"/>
  <c r="I196" i="3"/>
  <c r="G42" i="2"/>
  <c r="E204" i="3"/>
  <c r="I204" i="3"/>
  <c r="H205" i="3"/>
  <c r="F223" i="3"/>
  <c r="J223" i="3"/>
  <c r="F227" i="3"/>
  <c r="J227" i="3"/>
  <c r="H233" i="3"/>
  <c r="E236" i="3"/>
  <c r="I236" i="3"/>
  <c r="H237" i="3"/>
  <c r="L237" i="3"/>
  <c r="G238" i="3"/>
  <c r="K238" i="3"/>
  <c r="F239" i="3"/>
  <c r="J239" i="3"/>
  <c r="F243" i="3"/>
  <c r="J243" i="3"/>
  <c r="G187" i="3"/>
  <c r="K187" i="3"/>
  <c r="I40" i="2"/>
  <c r="H190" i="3"/>
  <c r="F196" i="3"/>
  <c r="J196" i="3"/>
  <c r="F204" i="3"/>
  <c r="J204" i="3"/>
  <c r="I205" i="3"/>
  <c r="G223" i="3"/>
  <c r="K223" i="3"/>
  <c r="G227" i="3"/>
  <c r="K227" i="3"/>
  <c r="I233" i="3"/>
  <c r="F236" i="3"/>
  <c r="J236" i="3"/>
  <c r="H45" i="2"/>
  <c r="E237" i="3"/>
  <c r="M237" i="3"/>
  <c r="I237" i="3"/>
  <c r="H238" i="3"/>
  <c r="L238" i="3"/>
  <c r="G239" i="3"/>
  <c r="K239" i="3"/>
  <c r="G243" i="3"/>
  <c r="K243" i="3"/>
  <c r="I252" i="3"/>
  <c r="G63" i="2"/>
  <c r="G258" i="3"/>
  <c r="K258" i="3"/>
  <c r="F259" i="3"/>
  <c r="J259" i="3"/>
  <c r="H47" i="2"/>
  <c r="E260" i="3"/>
  <c r="I260" i="3"/>
  <c r="H261" i="3"/>
  <c r="I268" i="3"/>
  <c r="E272" i="3"/>
  <c r="M272" i="3"/>
  <c r="I272" i="3"/>
  <c r="H273" i="3"/>
  <c r="L273" i="3"/>
  <c r="G274" i="3"/>
  <c r="K274" i="3"/>
  <c r="F275" i="3"/>
  <c r="J275" i="3"/>
  <c r="H51" i="2"/>
  <c r="G278" i="3"/>
  <c r="K278" i="3"/>
  <c r="F279" i="3"/>
  <c r="J279" i="3"/>
  <c r="F287" i="3"/>
  <c r="J287" i="3"/>
  <c r="G290" i="3"/>
  <c r="K290" i="3"/>
  <c r="F291" i="3"/>
  <c r="J291" i="3"/>
  <c r="H50" i="2"/>
  <c r="I296" i="3"/>
  <c r="G52" i="2"/>
  <c r="E300" i="3"/>
  <c r="I300" i="3"/>
  <c r="G55" i="2"/>
  <c r="F252" i="3"/>
  <c r="J252" i="3"/>
  <c r="H63" i="2"/>
  <c r="H258" i="3"/>
  <c r="L258" i="3"/>
  <c r="G259" i="3"/>
  <c r="K259" i="3"/>
  <c r="I47" i="2"/>
  <c r="F260" i="3"/>
  <c r="J260" i="3"/>
  <c r="I261" i="3"/>
  <c r="F268" i="3"/>
  <c r="J268" i="3"/>
  <c r="H48" i="2"/>
  <c r="F272" i="3"/>
  <c r="J272" i="3"/>
  <c r="E273" i="3"/>
  <c r="M273" i="3"/>
  <c r="I273" i="3"/>
  <c r="H274" i="3"/>
  <c r="L274" i="3"/>
  <c r="G275" i="3"/>
  <c r="K275" i="3"/>
  <c r="I51" i="2"/>
  <c r="H278" i="3"/>
  <c r="L278" i="3"/>
  <c r="G279" i="3"/>
  <c r="K279" i="3"/>
  <c r="G287" i="3"/>
  <c r="K287" i="3"/>
  <c r="H290" i="3"/>
  <c r="L290" i="3"/>
  <c r="G291" i="3"/>
  <c r="K291" i="3"/>
  <c r="I50" i="2"/>
  <c r="F296" i="3"/>
  <c r="J296" i="3"/>
  <c r="H52" i="2"/>
  <c r="F300" i="3"/>
  <c r="J300" i="3"/>
  <c r="H55" i="2"/>
  <c r="G252" i="3"/>
  <c r="K252" i="3"/>
  <c r="I63" i="2"/>
  <c r="E258" i="3"/>
  <c r="I258" i="3"/>
  <c r="H259" i="3"/>
  <c r="L259" i="3"/>
  <c r="G260" i="3"/>
  <c r="K260" i="3"/>
  <c r="F261" i="3"/>
  <c r="J261" i="3"/>
  <c r="G268" i="3"/>
  <c r="K268" i="3"/>
  <c r="G272" i="3"/>
  <c r="K272" i="3"/>
  <c r="F273" i="3"/>
  <c r="J273" i="3"/>
  <c r="E274" i="3"/>
  <c r="M274" i="3"/>
  <c r="I274" i="3"/>
  <c r="H275" i="3"/>
  <c r="E278" i="3"/>
  <c r="I278" i="3"/>
  <c r="H279" i="3"/>
  <c r="H287" i="3"/>
  <c r="E290" i="3"/>
  <c r="I290" i="3"/>
  <c r="H291" i="3"/>
  <c r="G296" i="3"/>
  <c r="K296" i="3"/>
  <c r="I52" i="2"/>
  <c r="G300" i="3"/>
  <c r="K300" i="3"/>
  <c r="I55" i="2"/>
  <c r="H252" i="3"/>
  <c r="F258" i="3"/>
  <c r="J258" i="3"/>
  <c r="H46" i="2"/>
  <c r="E259" i="3"/>
  <c r="I259" i="3"/>
  <c r="G47" i="2"/>
  <c r="F47" i="2"/>
  <c r="H260" i="3"/>
  <c r="L260" i="3"/>
  <c r="G261" i="3"/>
  <c r="K261" i="3"/>
  <c r="H268" i="3"/>
  <c r="H272" i="3"/>
  <c r="L272" i="3"/>
  <c r="G273" i="3"/>
  <c r="K273" i="3"/>
  <c r="F274" i="3"/>
  <c r="J274" i="3"/>
  <c r="E275" i="3"/>
  <c r="I275" i="3"/>
  <c r="G51" i="2"/>
  <c r="F51" i="2"/>
  <c r="F278" i="3"/>
  <c r="J278" i="3"/>
  <c r="I279" i="3"/>
  <c r="I287" i="3"/>
  <c r="F290" i="3"/>
  <c r="J290" i="3"/>
  <c r="E291" i="3"/>
  <c r="I291" i="3"/>
  <c r="G50" i="2"/>
  <c r="F50" i="2"/>
  <c r="H296" i="3"/>
  <c r="H300" i="3"/>
  <c r="L300" i="3"/>
  <c r="K600" i="3"/>
  <c r="K449" i="3"/>
  <c r="P125" i="1"/>
  <c r="F125" i="1"/>
  <c r="E94" i="2"/>
  <c r="E75" i="2"/>
  <c r="Q130" i="1"/>
  <c r="G130" i="1"/>
  <c r="N130" i="1"/>
  <c r="P129" i="1"/>
  <c r="F129" i="1"/>
  <c r="E90" i="2"/>
  <c r="M562" i="3"/>
  <c r="P122" i="1"/>
  <c r="M550" i="3"/>
  <c r="P116" i="1"/>
  <c r="E544" i="3"/>
  <c r="P97" i="1"/>
  <c r="G88" i="2"/>
  <c r="E524" i="3"/>
  <c r="G87" i="2"/>
  <c r="E506" i="3"/>
  <c r="Q104" i="1"/>
  <c r="L500" i="3"/>
  <c r="M500" i="3"/>
  <c r="M497" i="3"/>
  <c r="M489" i="3"/>
  <c r="Q109" i="1"/>
  <c r="G109" i="1"/>
  <c r="N109" i="1"/>
  <c r="M487" i="3"/>
  <c r="L481" i="3"/>
  <c r="Q93" i="1"/>
  <c r="G93" i="1"/>
  <c r="N93" i="1"/>
  <c r="L474" i="3"/>
  <c r="M474" i="3"/>
  <c r="M475" i="3"/>
  <c r="P92" i="1"/>
  <c r="F92" i="1"/>
  <c r="E79" i="2"/>
  <c r="Q87" i="1"/>
  <c r="L464" i="3"/>
  <c r="M431" i="3"/>
  <c r="L409" i="3"/>
  <c r="M397" i="3"/>
  <c r="L391" i="3"/>
  <c r="M391" i="3"/>
  <c r="H422" i="3"/>
  <c r="E57" i="2"/>
  <c r="M364" i="3"/>
  <c r="E904" i="3"/>
  <c r="E287" i="3"/>
  <c r="L892" i="3"/>
  <c r="L275" i="3"/>
  <c r="J922" i="3"/>
  <c r="J304" i="3"/>
  <c r="J448" i="3"/>
  <c r="E856" i="3"/>
  <c r="M856" i="3"/>
  <c r="L763" i="3"/>
  <c r="L287" i="3"/>
  <c r="L755" i="3"/>
  <c r="L279" i="3"/>
  <c r="E27" i="5"/>
  <c r="O27" i="5"/>
  <c r="E744" i="3"/>
  <c r="E268" i="3"/>
  <c r="L719" i="3"/>
  <c r="L243" i="3"/>
  <c r="Q66" i="1"/>
  <c r="G66" i="1"/>
  <c r="N66" i="1"/>
  <c r="E681" i="3"/>
  <c r="M681" i="3"/>
  <c r="M591" i="3"/>
  <c r="P130" i="1"/>
  <c r="F130" i="1"/>
  <c r="E92" i="2"/>
  <c r="Q131" i="1"/>
  <c r="Q117" i="1"/>
  <c r="G117" i="1"/>
  <c r="N117" i="1"/>
  <c r="M551" i="3"/>
  <c r="Q114" i="1"/>
  <c r="G112" i="1"/>
  <c r="M545" i="3"/>
  <c r="L544" i="3"/>
  <c r="Q97" i="1"/>
  <c r="F85" i="2"/>
  <c r="L524" i="3"/>
  <c r="Q124" i="1"/>
  <c r="G124" i="1"/>
  <c r="N124" i="1"/>
  <c r="M517" i="3"/>
  <c r="L506" i="3"/>
  <c r="M502" i="3"/>
  <c r="F71" i="2"/>
  <c r="Q108" i="1"/>
  <c r="L484" i="3"/>
  <c r="M484" i="3"/>
  <c r="P98" i="1"/>
  <c r="F98" i="1"/>
  <c r="M476" i="3"/>
  <c r="F80" i="2"/>
  <c r="F77" i="2"/>
  <c r="Q91" i="1"/>
  <c r="L468" i="3"/>
  <c r="M466" i="3"/>
  <c r="F76" i="2"/>
  <c r="M430" i="3"/>
  <c r="L412" i="3"/>
  <c r="M412" i="3"/>
  <c r="M413" i="3"/>
  <c r="M410" i="3"/>
  <c r="L402" i="3"/>
  <c r="M402" i="3"/>
  <c r="M403" i="3"/>
  <c r="M396" i="3"/>
  <c r="L394" i="3"/>
  <c r="M392" i="3"/>
  <c r="M1238" i="3"/>
  <c r="M1233" i="3"/>
  <c r="M1198" i="3"/>
  <c r="E1195" i="3"/>
  <c r="M1195" i="3"/>
  <c r="L1190" i="3"/>
  <c r="M1190" i="3"/>
  <c r="M1185" i="3"/>
  <c r="M1181" i="3"/>
  <c r="E1174" i="3"/>
  <c r="M1174" i="3"/>
  <c r="M1172" i="3"/>
  <c r="M1170" i="3"/>
  <c r="M1163" i="3"/>
  <c r="M1158" i="3"/>
  <c r="M1148" i="3"/>
  <c r="M1140" i="3"/>
  <c r="L1132" i="3"/>
  <c r="M1132" i="3"/>
  <c r="M1129" i="3"/>
  <c r="M1124" i="3"/>
  <c r="M1119" i="3"/>
  <c r="M1113" i="3"/>
  <c r="M1110" i="3"/>
  <c r="M1107" i="3"/>
  <c r="M1099" i="3"/>
  <c r="M1096" i="3"/>
  <c r="M1094" i="3"/>
  <c r="M1051" i="3"/>
  <c r="M1040" i="3"/>
  <c r="L1033" i="3"/>
  <c r="M1033" i="3"/>
  <c r="M1030" i="3"/>
  <c r="M1027" i="3"/>
  <c r="M1025" i="3"/>
  <c r="M1016" i="3"/>
  <c r="L1010" i="3"/>
  <c r="M1008" i="3"/>
  <c r="M1005" i="3"/>
  <c r="M994" i="3"/>
  <c r="L985" i="3"/>
  <c r="L227" i="3"/>
  <c r="M984" i="3"/>
  <c r="E981" i="3"/>
  <c r="M981" i="3"/>
  <c r="M979" i="3"/>
  <c r="M971" i="3"/>
  <c r="M960" i="3"/>
  <c r="M950" i="3"/>
  <c r="M912" i="3"/>
  <c r="G922" i="3"/>
  <c r="L878" i="3"/>
  <c r="M877" i="3"/>
  <c r="L869" i="3"/>
  <c r="L856" i="3"/>
  <c r="L840" i="3"/>
  <c r="L223" i="3"/>
  <c r="Q53" i="1"/>
  <c r="G53" i="1"/>
  <c r="N53" i="1"/>
  <c r="M832" i="3"/>
  <c r="M819" i="3"/>
  <c r="E772" i="3"/>
  <c r="M772" i="3"/>
  <c r="L767" i="3"/>
  <c r="L291" i="3"/>
  <c r="E30" i="5"/>
  <c r="O30" i="5"/>
  <c r="M765" i="3"/>
  <c r="E755" i="3"/>
  <c r="E279" i="3"/>
  <c r="L744" i="3"/>
  <c r="M744" i="3"/>
  <c r="L737" i="3"/>
  <c r="L261" i="3"/>
  <c r="E24" i="5"/>
  <c r="O24" i="5"/>
  <c r="M736" i="3"/>
  <c r="M731" i="3"/>
  <c r="M721" i="3"/>
  <c r="L709" i="3"/>
  <c r="L233" i="3"/>
  <c r="E709" i="3"/>
  <c r="M708" i="3"/>
  <c r="E699" i="3"/>
  <c r="M699" i="3"/>
  <c r="M678" i="3"/>
  <c r="E666" i="3"/>
  <c r="E190" i="3"/>
  <c r="E663" i="3"/>
  <c r="M663" i="3"/>
  <c r="I600" i="3"/>
  <c r="I449" i="3"/>
  <c r="F95" i="2"/>
  <c r="M592" i="3"/>
  <c r="E93" i="2"/>
  <c r="E74" i="2"/>
  <c r="E91" i="2"/>
  <c r="P131" i="1"/>
  <c r="M570" i="3"/>
  <c r="P114" i="1"/>
  <c r="F112" i="1"/>
  <c r="F114" i="1"/>
  <c r="M548" i="3"/>
  <c r="L547" i="3"/>
  <c r="M547" i="3"/>
  <c r="M540" i="3"/>
  <c r="F89" i="2"/>
  <c r="M528" i="3"/>
  <c r="I88" i="2"/>
  <c r="M520" i="3"/>
  <c r="I87" i="2"/>
  <c r="E72" i="2"/>
  <c r="M505" i="3"/>
  <c r="M493" i="3"/>
  <c r="M471" i="3"/>
  <c r="M470" i="3"/>
  <c r="E468" i="3"/>
  <c r="M468" i="3"/>
  <c r="H59" i="2"/>
  <c r="F59" i="2"/>
  <c r="J432" i="3"/>
  <c r="E415" i="3"/>
  <c r="M414" i="3"/>
  <c r="M405" i="3"/>
  <c r="M404" i="3"/>
  <c r="M400" i="3"/>
  <c r="J422" i="3"/>
  <c r="F422" i="3"/>
  <c r="L386" i="3"/>
  <c r="M383" i="3"/>
  <c r="L378" i="3"/>
  <c r="M378" i="3"/>
  <c r="Q129" i="1"/>
  <c r="G129" i="1"/>
  <c r="N129" i="1"/>
  <c r="Q122" i="1"/>
  <c r="G116" i="1"/>
  <c r="Q118" i="1"/>
  <c r="H86" i="2"/>
  <c r="Q105" i="1"/>
  <c r="G105" i="1"/>
  <c r="N105" i="1"/>
  <c r="E82" i="2"/>
  <c r="E481" i="3"/>
  <c r="M481" i="3"/>
  <c r="Q88" i="1"/>
  <c r="G88" i="1"/>
  <c r="N88" i="1"/>
  <c r="M467" i="3"/>
  <c r="M429" i="3"/>
  <c r="M425" i="3"/>
  <c r="L432" i="3"/>
  <c r="Q80" i="1"/>
  <c r="G80" i="1"/>
  <c r="N80" i="1"/>
  <c r="M409" i="3"/>
  <c r="E386" i="3"/>
  <c r="P105" i="1"/>
  <c r="F105" i="1"/>
  <c r="P108" i="1"/>
  <c r="E69" i="2"/>
  <c r="E68" i="2"/>
  <c r="Q94" i="1"/>
  <c r="G94" i="1"/>
  <c r="N94" i="1"/>
  <c r="Q92" i="1"/>
  <c r="G92" i="1"/>
  <c r="N92" i="1"/>
  <c r="P91" i="1"/>
  <c r="E78" i="2"/>
  <c r="E77" i="2"/>
  <c r="P88" i="1"/>
  <c r="F88" i="1"/>
  <c r="E59" i="2"/>
  <c r="H58" i="2"/>
  <c r="F58" i="2"/>
  <c r="M158" i="3"/>
  <c r="I57" i="2"/>
  <c r="P104" i="1"/>
  <c r="H66" i="2"/>
  <c r="P109" i="1"/>
  <c r="F109" i="1"/>
  <c r="E70" i="2"/>
  <c r="M485" i="3"/>
  <c r="Q98" i="1"/>
  <c r="G98" i="1"/>
  <c r="N98" i="1"/>
  <c r="P93" i="1"/>
  <c r="F93" i="1"/>
  <c r="M469" i="3"/>
  <c r="P87" i="1"/>
  <c r="F62" i="2"/>
  <c r="M387" i="3"/>
  <c r="H57" i="2"/>
  <c r="I58" i="2"/>
  <c r="G57" i="2"/>
  <c r="E33" i="2"/>
  <c r="M123" i="3"/>
  <c r="M159" i="3"/>
  <c r="Q42" i="1"/>
  <c r="L140" i="3"/>
  <c r="E16" i="5"/>
  <c r="O16" i="5"/>
  <c r="P26" i="1"/>
  <c r="F26" i="1"/>
  <c r="M126" i="3"/>
  <c r="M121" i="3"/>
  <c r="P36" i="1"/>
  <c r="F36" i="1"/>
  <c r="M120" i="3"/>
  <c r="E119" i="3"/>
  <c r="P15" i="1"/>
  <c r="F15" i="1"/>
  <c r="M113" i="3"/>
  <c r="M111" i="3"/>
  <c r="I32" i="2"/>
  <c r="I25" i="2"/>
  <c r="P27" i="1"/>
  <c r="F27" i="1"/>
  <c r="M107" i="3"/>
  <c r="E106" i="3"/>
  <c r="M82" i="3"/>
  <c r="P17" i="1"/>
  <c r="F17" i="1"/>
  <c r="M77" i="3"/>
  <c r="E28" i="2"/>
  <c r="M59" i="3"/>
  <c r="E58" i="3"/>
  <c r="E47" i="3"/>
  <c r="H23" i="2"/>
  <c r="H22" i="2"/>
  <c r="P42" i="1"/>
  <c r="M141" i="3"/>
  <c r="E140" i="3"/>
  <c r="G25" i="1"/>
  <c r="M94" i="3"/>
  <c r="Q14" i="1"/>
  <c r="G14" i="1"/>
  <c r="N14" i="1"/>
  <c r="H25" i="2"/>
  <c r="L61" i="3"/>
  <c r="M61" i="3"/>
  <c r="M62" i="3"/>
  <c r="M53" i="3"/>
  <c r="E52" i="3"/>
  <c r="M52" i="3"/>
  <c r="M29" i="3"/>
  <c r="E28" i="3"/>
  <c r="M28" i="3"/>
  <c r="I77" i="2"/>
  <c r="M145" i="3"/>
  <c r="M134" i="3"/>
  <c r="P25" i="1"/>
  <c r="M133" i="3"/>
  <c r="M115" i="3"/>
  <c r="M114" i="3"/>
  <c r="F32" i="2"/>
  <c r="P16" i="1"/>
  <c r="F16" i="1"/>
  <c r="M108" i="3"/>
  <c r="M102" i="3"/>
  <c r="M91" i="3"/>
  <c r="E90" i="3"/>
  <c r="M86" i="3"/>
  <c r="P20" i="1"/>
  <c r="F20" i="1"/>
  <c r="M81" i="3"/>
  <c r="G25" i="2"/>
  <c r="F26" i="2"/>
  <c r="L39" i="3"/>
  <c r="M23" i="3"/>
  <c r="E22" i="3"/>
  <c r="E149" i="3"/>
  <c r="Q43" i="1"/>
  <c r="G43" i="1"/>
  <c r="N43" i="1"/>
  <c r="I37" i="2"/>
  <c r="F37" i="2"/>
  <c r="F36" i="2"/>
  <c r="E137" i="3"/>
  <c r="M135" i="3"/>
  <c r="Q26" i="1"/>
  <c r="G26" i="1"/>
  <c r="N26" i="1"/>
  <c r="Q36" i="1"/>
  <c r="G36" i="1"/>
  <c r="N36" i="1"/>
  <c r="L119" i="3"/>
  <c r="Q35" i="1"/>
  <c r="G35" i="1"/>
  <c r="N35" i="1"/>
  <c r="E110" i="3"/>
  <c r="L110" i="3"/>
  <c r="E74" i="3"/>
  <c r="L74" i="3"/>
  <c r="E11" i="5"/>
  <c r="O11" i="5"/>
  <c r="E65" i="3"/>
  <c r="M65" i="3"/>
  <c r="L58" i="3"/>
  <c r="L47" i="3"/>
  <c r="M48" i="3"/>
  <c r="G77" i="2"/>
  <c r="F75" i="2"/>
  <c r="F73" i="2"/>
  <c r="F60" i="2"/>
  <c r="F28" i="2"/>
  <c r="P18" i="1"/>
  <c r="F18" i="1"/>
  <c r="E29" i="2"/>
  <c r="G23" i="2"/>
  <c r="Q2" i="1"/>
  <c r="F15" i="2"/>
  <c r="H77" i="2"/>
  <c r="I68" i="2"/>
  <c r="L84" i="1"/>
  <c r="P43" i="1"/>
  <c r="F43" i="1"/>
  <c r="P19" i="1"/>
  <c r="F19" i="1"/>
  <c r="P40" i="1"/>
  <c r="F40" i="1"/>
  <c r="P22" i="1"/>
  <c r="F22" i="1"/>
  <c r="H32" i="2"/>
  <c r="L106" i="3"/>
  <c r="P21" i="1"/>
  <c r="F21" i="1"/>
  <c r="E27" i="2"/>
  <c r="Q15" i="1"/>
  <c r="G15" i="1"/>
  <c r="N15" i="1"/>
  <c r="Q20" i="1"/>
  <c r="G20" i="1"/>
  <c r="N20" i="1"/>
  <c r="M78" i="3"/>
  <c r="I23" i="2"/>
  <c r="G68" i="2"/>
  <c r="F69" i="2"/>
  <c r="F68" i="2"/>
  <c r="I84" i="1"/>
  <c r="L77" i="1"/>
  <c r="L83" i="1"/>
  <c r="I83" i="1"/>
  <c r="J84" i="1"/>
  <c r="J77" i="1"/>
  <c r="J83" i="1"/>
  <c r="M1331" i="3"/>
  <c r="M1279" i="3"/>
  <c r="M1227" i="3"/>
  <c r="M1336" i="3"/>
  <c r="M1319" i="3"/>
  <c r="M1267" i="3"/>
  <c r="E1308" i="3"/>
  <c r="M1284" i="3"/>
  <c r="E1283" i="3"/>
  <c r="L1263" i="3"/>
  <c r="M1263" i="3"/>
  <c r="L1236" i="3"/>
  <c r="M1236" i="3"/>
  <c r="L1230" i="3"/>
  <c r="L1195" i="3"/>
  <c r="M1189" i="3"/>
  <c r="L1186" i="3"/>
  <c r="M1186" i="3"/>
  <c r="M1187" i="3"/>
  <c r="M1183" i="3"/>
  <c r="M1177" i="3"/>
  <c r="L1174" i="3"/>
  <c r="M1175" i="3"/>
  <c r="M1171" i="3"/>
  <c r="M1161" i="3"/>
  <c r="M1159" i="3"/>
  <c r="E1151" i="3"/>
  <c r="M1151" i="3"/>
  <c r="M1149" i="3"/>
  <c r="L1142" i="3"/>
  <c r="M1139" i="3"/>
  <c r="M1137" i="3"/>
  <c r="E1126" i="3"/>
  <c r="M1126" i="3"/>
  <c r="L1104" i="3"/>
  <c r="L1204" i="3"/>
  <c r="M1101" i="3"/>
  <c r="L1095" i="3"/>
  <c r="H1204" i="3"/>
  <c r="H304" i="3"/>
  <c r="H448" i="3"/>
  <c r="M1045" i="3"/>
  <c r="M1001" i="3"/>
  <c r="L1336" i="3"/>
  <c r="M1333" i="3"/>
  <c r="L1308" i="3"/>
  <c r="L1273" i="3"/>
  <c r="M1273" i="3"/>
  <c r="M1274" i="3"/>
  <c r="M1271" i="3"/>
  <c r="L1267" i="3"/>
  <c r="M1268" i="3"/>
  <c r="M1251" i="3"/>
  <c r="M1237" i="3"/>
  <c r="M1196" i="3"/>
  <c r="M1194" i="3"/>
  <c r="M1188" i="3"/>
  <c r="M1182" i="3"/>
  <c r="L1178" i="3"/>
  <c r="M1178" i="3"/>
  <c r="M1176" i="3"/>
  <c r="E1142" i="3"/>
  <c r="L1122" i="3"/>
  <c r="M1122" i="3"/>
  <c r="E1104" i="3"/>
  <c r="M1104" i="3"/>
  <c r="M1337" i="3"/>
  <c r="M1321" i="3"/>
  <c r="M1303" i="3"/>
  <c r="O65" i="5"/>
  <c r="M1328" i="3"/>
  <c r="M1316" i="3"/>
  <c r="M1295" i="3"/>
  <c r="M1294" i="3"/>
  <c r="M1282" i="3"/>
  <c r="M1280" i="3"/>
  <c r="L1245" i="3"/>
  <c r="M1191" i="3"/>
  <c r="M1179" i="3"/>
  <c r="E1160" i="3"/>
  <c r="M1160" i="3"/>
  <c r="M1138" i="3"/>
  <c r="M1127" i="3"/>
  <c r="M1125" i="3"/>
  <c r="M1115" i="3"/>
  <c r="L1283" i="3"/>
  <c r="E1230" i="3"/>
  <c r="M1230" i="3"/>
  <c r="M1229" i="3"/>
  <c r="E1054" i="3"/>
  <c r="M1054" i="3"/>
  <c r="M965" i="3"/>
  <c r="L822" i="3"/>
  <c r="L205" i="3"/>
  <c r="Q51" i="1"/>
  <c r="E1086" i="3"/>
  <c r="E1049" i="3"/>
  <c r="M1049" i="3"/>
  <c r="E1037" i="3"/>
  <c r="M1037" i="3"/>
  <c r="E1019" i="3"/>
  <c r="M1019" i="3"/>
  <c r="E997" i="3"/>
  <c r="M997" i="3"/>
  <c r="E991" i="3"/>
  <c r="M991" i="3"/>
  <c r="E985" i="3"/>
  <c r="M985" i="3"/>
  <c r="L954" i="3"/>
  <c r="E945" i="3"/>
  <c r="L896" i="3"/>
  <c r="E878" i="3"/>
  <c r="M878" i="3"/>
  <c r="E822" i="3"/>
  <c r="M822" i="3"/>
  <c r="M1143" i="3"/>
  <c r="M1123" i="3"/>
  <c r="M1105" i="3"/>
  <c r="E1095" i="3"/>
  <c r="M1095" i="3"/>
  <c r="E1089" i="3"/>
  <c r="M1089" i="3"/>
  <c r="M1087" i="3"/>
  <c r="M1050" i="3"/>
  <c r="M1038" i="3"/>
  <c r="E1026" i="3"/>
  <c r="M1026" i="3"/>
  <c r="M1020" i="3"/>
  <c r="E1010" i="3"/>
  <c r="M1010" i="3"/>
  <c r="M998" i="3"/>
  <c r="M992" i="3"/>
  <c r="M986" i="3"/>
  <c r="M973" i="3"/>
  <c r="E954" i="3"/>
  <c r="M954" i="3"/>
  <c r="L948" i="3"/>
  <c r="L913" i="3"/>
  <c r="M913" i="3"/>
  <c r="M871" i="3"/>
  <c r="E850" i="3"/>
  <c r="M850" i="3"/>
  <c r="M847" i="3"/>
  <c r="M835" i="3"/>
  <c r="L813" i="3"/>
  <c r="E807" i="3"/>
  <c r="E948" i="3"/>
  <c r="M948" i="3"/>
  <c r="M857" i="3"/>
  <c r="M844" i="3"/>
  <c r="E840" i="3"/>
  <c r="M840" i="3"/>
  <c r="M823" i="3"/>
  <c r="I922" i="3"/>
  <c r="I304" i="3"/>
  <c r="I448" i="3"/>
  <c r="M666" i="3"/>
  <c r="N919" i="3"/>
  <c r="M905" i="3"/>
  <c r="M893" i="3"/>
  <c r="L885" i="3"/>
  <c r="M885" i="3"/>
  <c r="M870" i="3"/>
  <c r="E869" i="3"/>
  <c r="M846" i="3"/>
  <c r="M834" i="3"/>
  <c r="M805" i="3"/>
  <c r="M777" i="3"/>
  <c r="M774" i="3"/>
  <c r="M725" i="3"/>
  <c r="E715" i="3"/>
  <c r="M715" i="3"/>
  <c r="M713" i="3"/>
  <c r="M711" i="3"/>
  <c r="M691" i="3"/>
  <c r="E672" i="3"/>
  <c r="M672" i="3"/>
  <c r="L666" i="3"/>
  <c r="M664" i="3"/>
  <c r="M768" i="3"/>
  <c r="M756" i="3"/>
  <c r="L728" i="3"/>
  <c r="M728" i="3"/>
  <c r="L715" i="3"/>
  <c r="L239" i="3"/>
  <c r="M668" i="3"/>
  <c r="M904" i="3"/>
  <c r="M902" i="3"/>
  <c r="M890" i="3"/>
  <c r="M880" i="3"/>
  <c r="M868" i="3"/>
  <c r="E860" i="3"/>
  <c r="M860" i="3"/>
  <c r="M858" i="3"/>
  <c r="M816" i="3"/>
  <c r="M771" i="3"/>
  <c r="M759" i="3"/>
  <c r="M747" i="3"/>
  <c r="M745" i="3"/>
  <c r="M743" i="3"/>
  <c r="E737" i="3"/>
  <c r="M735" i="3"/>
  <c r="E703" i="3"/>
  <c r="M703" i="3"/>
  <c r="M702" i="3"/>
  <c r="M701" i="3"/>
  <c r="M684" i="3"/>
  <c r="M683" i="3"/>
  <c r="M767" i="3"/>
  <c r="E763" i="3"/>
  <c r="M755" i="3"/>
  <c r="E751" i="3"/>
  <c r="M751" i="3"/>
  <c r="E719" i="3"/>
  <c r="L672" i="3"/>
  <c r="L196" i="3"/>
  <c r="Q55" i="1"/>
  <c r="G55" i="1"/>
  <c r="N55" i="1"/>
  <c r="K781" i="3"/>
  <c r="K304" i="3"/>
  <c r="K448" i="3"/>
  <c r="G781" i="3"/>
  <c r="G304" i="3"/>
  <c r="G448" i="3"/>
  <c r="Q65" i="1"/>
  <c r="E22" i="5"/>
  <c r="Q99" i="1"/>
  <c r="G97" i="1"/>
  <c r="E48" i="2"/>
  <c r="D25" i="5"/>
  <c r="P99" i="1"/>
  <c r="F97" i="1"/>
  <c r="F99" i="1"/>
  <c r="J82" i="1"/>
  <c r="J140" i="1"/>
  <c r="J137" i="1"/>
  <c r="J141" i="1"/>
  <c r="J138" i="1"/>
  <c r="J133" i="1"/>
  <c r="G51" i="1"/>
  <c r="M279" i="3"/>
  <c r="D27" i="5"/>
  <c r="E41" i="2"/>
  <c r="M190" i="3"/>
  <c r="Q60" i="1"/>
  <c r="G60" i="1"/>
  <c r="N60" i="1"/>
  <c r="E28" i="5"/>
  <c r="O28" i="5"/>
  <c r="P60" i="1"/>
  <c r="F60" i="1"/>
  <c r="M287" i="3"/>
  <c r="D28" i="5"/>
  <c r="L167" i="3"/>
  <c r="Q89" i="1"/>
  <c r="G87" i="1"/>
  <c r="Q106" i="1"/>
  <c r="G104" i="1"/>
  <c r="F88" i="2"/>
  <c r="F122" i="1"/>
  <c r="L781" i="3"/>
  <c r="M869" i="3"/>
  <c r="M110" i="3"/>
  <c r="E32" i="2"/>
  <c r="P14" i="1"/>
  <c r="F14" i="1"/>
  <c r="E30" i="2"/>
  <c r="M90" i="3"/>
  <c r="D12" i="5"/>
  <c r="N25" i="1"/>
  <c r="N28" i="1"/>
  <c r="G28" i="1"/>
  <c r="F42" i="1"/>
  <c r="G42" i="1"/>
  <c r="Q46" i="1"/>
  <c r="G56" i="2"/>
  <c r="F57" i="2"/>
  <c r="F56" i="2"/>
  <c r="E58" i="2"/>
  <c r="E422" i="3"/>
  <c r="M386" i="3"/>
  <c r="L422" i="3"/>
  <c r="N112" i="1"/>
  <c r="N114" i="1"/>
  <c r="G114" i="1"/>
  <c r="G131" i="1"/>
  <c r="Q132" i="1"/>
  <c r="L600" i="3"/>
  <c r="E38" i="5"/>
  <c r="O38" i="5"/>
  <c r="P124" i="1"/>
  <c r="F124" i="1"/>
  <c r="E88" i="2"/>
  <c r="M524" i="3"/>
  <c r="L296" i="3"/>
  <c r="Q61" i="1"/>
  <c r="G61" i="1"/>
  <c r="N61" i="1"/>
  <c r="L268" i="3"/>
  <c r="E25" i="5"/>
  <c r="O25" i="5"/>
  <c r="G49" i="2"/>
  <c r="Q58" i="1"/>
  <c r="E29" i="5"/>
  <c r="O29" i="5"/>
  <c r="Q69" i="1"/>
  <c r="F55" i="2"/>
  <c r="I49" i="2"/>
  <c r="F63" i="2"/>
  <c r="L190" i="3"/>
  <c r="Q54" i="1"/>
  <c r="G54" i="1"/>
  <c r="N54" i="1"/>
  <c r="G45" i="2"/>
  <c r="H44" i="2"/>
  <c r="I45" i="2"/>
  <c r="H43" i="2"/>
  <c r="F448" i="3"/>
  <c r="M292" i="3"/>
  <c r="M288" i="3"/>
  <c r="M264" i="3"/>
  <c r="M256" i="3"/>
  <c r="M1327" i="3"/>
  <c r="E600" i="3"/>
  <c r="E55" i="2"/>
  <c r="M300" i="3"/>
  <c r="E239" i="3"/>
  <c r="M239" i="3"/>
  <c r="E223" i="3"/>
  <c r="F53" i="2"/>
  <c r="Q52" i="1"/>
  <c r="G52" i="1"/>
  <c r="N52" i="1"/>
  <c r="M251" i="3"/>
  <c r="M250" i="3"/>
  <c r="M246" i="3"/>
  <c r="M230" i="3"/>
  <c r="M218" i="3"/>
  <c r="M202" i="3"/>
  <c r="M464" i="3"/>
  <c r="F66" i="2"/>
  <c r="P45" i="1"/>
  <c r="F45" i="1"/>
  <c r="E36" i="2"/>
  <c r="M137" i="3"/>
  <c r="D15" i="5"/>
  <c r="E51" i="2"/>
  <c r="M275" i="3"/>
  <c r="P59" i="1"/>
  <c r="F59" i="1"/>
  <c r="E49" i="2"/>
  <c r="M278" i="3"/>
  <c r="D26" i="5"/>
  <c r="E233" i="3"/>
  <c r="M233" i="3"/>
  <c r="E45" i="2"/>
  <c r="M236" i="3"/>
  <c r="E196" i="3"/>
  <c r="P62" i="1"/>
  <c r="F62" i="1"/>
  <c r="E54" i="2"/>
  <c r="M299" i="3"/>
  <c r="M763" i="3"/>
  <c r="M737" i="3"/>
  <c r="M892" i="3"/>
  <c r="M709" i="3"/>
  <c r="L1063" i="3"/>
  <c r="I82" i="1"/>
  <c r="I133" i="1"/>
  <c r="I140" i="1"/>
  <c r="I137" i="1"/>
  <c r="I141" i="1"/>
  <c r="I138" i="1"/>
  <c r="M74" i="3"/>
  <c r="E26" i="2"/>
  <c r="D11" i="5"/>
  <c r="M47" i="3"/>
  <c r="E31" i="2"/>
  <c r="M106" i="3"/>
  <c r="M39" i="3"/>
  <c r="P89" i="1"/>
  <c r="F87" i="1"/>
  <c r="F89" i="1"/>
  <c r="P106" i="1"/>
  <c r="F104" i="1"/>
  <c r="F106" i="1"/>
  <c r="P95" i="1"/>
  <c r="F91" i="1"/>
  <c r="F95" i="1"/>
  <c r="P110" i="1"/>
  <c r="F108" i="1"/>
  <c r="F110" i="1"/>
  <c r="N116" i="1"/>
  <c r="N118" i="1"/>
  <c r="G118" i="1"/>
  <c r="E62" i="2"/>
  <c r="M415" i="3"/>
  <c r="F131" i="1"/>
  <c r="F132" i="1"/>
  <c r="P132" i="1"/>
  <c r="Q95" i="1"/>
  <c r="G91" i="1"/>
  <c r="E56" i="2"/>
  <c r="E87" i="2"/>
  <c r="E86" i="2"/>
  <c r="M506" i="3"/>
  <c r="M544" i="3"/>
  <c r="H49" i="2"/>
  <c r="L252" i="3"/>
  <c r="Q73" i="1"/>
  <c r="I48" i="2"/>
  <c r="G46" i="2"/>
  <c r="F46" i="2"/>
  <c r="Q59" i="1"/>
  <c r="G59" i="1"/>
  <c r="N59" i="1"/>
  <c r="E26" i="5"/>
  <c r="O26" i="5"/>
  <c r="F52" i="2"/>
  <c r="G48" i="2"/>
  <c r="F48" i="2"/>
  <c r="I46" i="2"/>
  <c r="I44" i="2"/>
  <c r="G43" i="2"/>
  <c r="H42" i="2"/>
  <c r="F42" i="2"/>
  <c r="I39" i="2"/>
  <c r="E23" i="5"/>
  <c r="O23" i="5"/>
  <c r="G44" i="2"/>
  <c r="I43" i="2"/>
  <c r="G39" i="2"/>
  <c r="F40" i="2"/>
  <c r="F41" i="2"/>
  <c r="E53" i="2"/>
  <c r="M297" i="3"/>
  <c r="P74" i="1"/>
  <c r="F74" i="1"/>
  <c r="M277" i="3"/>
  <c r="M284" i="3"/>
  <c r="M276" i="3"/>
  <c r="M908" i="3"/>
  <c r="G22" i="2"/>
  <c r="F23" i="2"/>
  <c r="P44" i="1"/>
  <c r="F44" i="1"/>
  <c r="M149" i="3"/>
  <c r="D17" i="5"/>
  <c r="F25" i="1"/>
  <c r="F28" i="1"/>
  <c r="P28" i="1"/>
  <c r="Q13" i="1"/>
  <c r="E37" i="2"/>
  <c r="M140" i="3"/>
  <c r="D16" i="5"/>
  <c r="P35" i="1"/>
  <c r="F35" i="1"/>
  <c r="M119" i="3"/>
  <c r="E66" i="2"/>
  <c r="E252" i="3"/>
  <c r="M719" i="3"/>
  <c r="L82" i="1"/>
  <c r="L133" i="1"/>
  <c r="L140" i="1"/>
  <c r="L137" i="1"/>
  <c r="L141" i="1"/>
  <c r="L138" i="1"/>
  <c r="I22" i="2"/>
  <c r="P13" i="1"/>
  <c r="E23" i="2"/>
  <c r="M22" i="3"/>
  <c r="E167" i="3"/>
  <c r="F25" i="2"/>
  <c r="Q28" i="1"/>
  <c r="M58" i="3"/>
  <c r="H56" i="2"/>
  <c r="I56" i="2"/>
  <c r="G122" i="1"/>
  <c r="Q127" i="1"/>
  <c r="I86" i="2"/>
  <c r="I66" i="2"/>
  <c r="Q110" i="1"/>
  <c r="G108" i="1"/>
  <c r="G86" i="2"/>
  <c r="G66" i="2"/>
  <c r="F87" i="2"/>
  <c r="F86" i="2"/>
  <c r="F116" i="1"/>
  <c r="F118" i="1"/>
  <c r="P118" i="1"/>
  <c r="E50" i="2"/>
  <c r="M291" i="3"/>
  <c r="D30" i="5"/>
  <c r="E47" i="2"/>
  <c r="M259" i="3"/>
  <c r="P58" i="1"/>
  <c r="M290" i="3"/>
  <c r="D29" i="5"/>
  <c r="M258" i="3"/>
  <c r="E261" i="3"/>
  <c r="P69" i="1"/>
  <c r="E296" i="3"/>
  <c r="M260" i="3"/>
  <c r="E205" i="3"/>
  <c r="M204" i="3"/>
  <c r="E243" i="3"/>
  <c r="E227" i="3"/>
  <c r="E187" i="3"/>
  <c r="P70" i="1"/>
  <c r="F70" i="1"/>
  <c r="M295" i="3"/>
  <c r="Q74" i="1"/>
  <c r="G74" i="1"/>
  <c r="N74" i="1"/>
  <c r="M249" i="3"/>
  <c r="P52" i="1"/>
  <c r="F52" i="1"/>
  <c r="M217" i="3"/>
  <c r="M242" i="3"/>
  <c r="M234" i="3"/>
  <c r="M226" i="3"/>
  <c r="L1345" i="3"/>
  <c r="E1345" i="3"/>
  <c r="M1308" i="3"/>
  <c r="M807" i="3"/>
  <c r="E922" i="3"/>
  <c r="E781" i="3"/>
  <c r="L922" i="3"/>
  <c r="E1063" i="3"/>
  <c r="M945" i="3"/>
  <c r="M1086" i="3"/>
  <c r="E1204" i="3"/>
  <c r="M1142" i="3"/>
  <c r="M1283" i="3"/>
  <c r="F69" i="1"/>
  <c r="F71" i="1"/>
  <c r="P71" i="1"/>
  <c r="P54" i="1"/>
  <c r="F54" i="1"/>
  <c r="E40" i="2"/>
  <c r="M187" i="3"/>
  <c r="P55" i="1"/>
  <c r="F55" i="1"/>
  <c r="E42" i="2"/>
  <c r="M196" i="3"/>
  <c r="H39" i="2"/>
  <c r="H38" i="2"/>
  <c r="H64" i="2"/>
  <c r="G69" i="1"/>
  <c r="Q71" i="1"/>
  <c r="N131" i="1"/>
  <c r="N132" i="1"/>
  <c r="G132" i="1"/>
  <c r="F46" i="1"/>
  <c r="F127" i="1"/>
  <c r="N87" i="1"/>
  <c r="N89" i="1"/>
  <c r="G89" i="1"/>
  <c r="N97" i="1"/>
  <c r="N99" i="1"/>
  <c r="G99" i="1"/>
  <c r="P51" i="1"/>
  <c r="E43" i="2"/>
  <c r="M205" i="3"/>
  <c r="F13" i="1"/>
  <c r="F23" i="1"/>
  <c r="F48" i="1"/>
  <c r="P23" i="1"/>
  <c r="F22" i="2"/>
  <c r="N91" i="1"/>
  <c r="N95" i="1"/>
  <c r="G95" i="1"/>
  <c r="F120" i="1"/>
  <c r="E304" i="3"/>
  <c r="D19" i="5"/>
  <c r="P65" i="1"/>
  <c r="E44" i="2"/>
  <c r="M227" i="3"/>
  <c r="D22" i="5"/>
  <c r="E46" i="2"/>
  <c r="F58" i="1"/>
  <c r="P63" i="1"/>
  <c r="D8" i="5"/>
  <c r="F44" i="2"/>
  <c r="F43" i="2"/>
  <c r="P120" i="1"/>
  <c r="E25" i="2"/>
  <c r="D23" i="5"/>
  <c r="P79" i="1"/>
  <c r="M422" i="3"/>
  <c r="D31" i="5"/>
  <c r="Q101" i="1"/>
  <c r="Q56" i="1"/>
  <c r="P61" i="1"/>
  <c r="F61" i="1"/>
  <c r="E52" i="2"/>
  <c r="M296" i="3"/>
  <c r="G13" i="1"/>
  <c r="Q23" i="1"/>
  <c r="Q48" i="1"/>
  <c r="F39" i="2"/>
  <c r="Q75" i="1"/>
  <c r="G73" i="1"/>
  <c r="F101" i="1"/>
  <c r="F84" i="1"/>
  <c r="P53" i="1"/>
  <c r="F53" i="1"/>
  <c r="M223" i="3"/>
  <c r="E449" i="3"/>
  <c r="D36" i="5"/>
  <c r="G58" i="1"/>
  <c r="Q63" i="1"/>
  <c r="L449" i="3"/>
  <c r="E36" i="5"/>
  <c r="O36" i="5"/>
  <c r="N42" i="1"/>
  <c r="N46" i="1"/>
  <c r="G46" i="1"/>
  <c r="L304" i="3"/>
  <c r="E19" i="5"/>
  <c r="O19" i="5"/>
  <c r="N104" i="1"/>
  <c r="N106" i="1"/>
  <c r="N120" i="1"/>
  <c r="G106" i="1"/>
  <c r="N51" i="1"/>
  <c r="N56" i="1"/>
  <c r="G56" i="1"/>
  <c r="M268" i="3"/>
  <c r="E21" i="5"/>
  <c r="O21" i="5"/>
  <c r="O22" i="5"/>
  <c r="P66" i="1"/>
  <c r="F66" i="1"/>
  <c r="M243" i="3"/>
  <c r="M261" i="3"/>
  <c r="D24" i="5"/>
  <c r="N108" i="1"/>
  <c r="N110" i="1"/>
  <c r="G110" i="1"/>
  <c r="G127" i="1"/>
  <c r="N122" i="1"/>
  <c r="N127" i="1"/>
  <c r="E22" i="2"/>
  <c r="P73" i="1"/>
  <c r="E63" i="2"/>
  <c r="M252" i="3"/>
  <c r="G38" i="2"/>
  <c r="G64" i="2"/>
  <c r="I38" i="2"/>
  <c r="I64" i="2"/>
  <c r="P101" i="1"/>
  <c r="F45" i="2"/>
  <c r="F49" i="2"/>
  <c r="Q79" i="1"/>
  <c r="E31" i="5"/>
  <c r="O31" i="5"/>
  <c r="P46" i="1"/>
  <c r="P127" i="1"/>
  <c r="Q120" i="1"/>
  <c r="E8" i="5"/>
  <c r="G65" i="1"/>
  <c r="Q67" i="1"/>
  <c r="M787" i="3"/>
  <c r="M799" i="3"/>
  <c r="M801" i="3"/>
  <c r="M786" i="3"/>
  <c r="M802" i="3"/>
  <c r="M791" i="3"/>
  <c r="M793" i="3"/>
  <c r="M800" i="3"/>
  <c r="M803" i="3"/>
  <c r="M788" i="3"/>
  <c r="M792" i="3"/>
  <c r="M795" i="3"/>
  <c r="M797" i="3"/>
  <c r="M789" i="3"/>
  <c r="M790" i="3"/>
  <c r="M794" i="3"/>
  <c r="M796" i="3"/>
  <c r="M798" i="3"/>
  <c r="M922" i="3"/>
  <c r="M926" i="3"/>
  <c r="M923" i="3"/>
  <c r="M924" i="3"/>
  <c r="M925" i="3"/>
  <c r="M929" i="3"/>
  <c r="M933" i="3"/>
  <c r="M936" i="3"/>
  <c r="M938" i="3"/>
  <c r="M941" i="3"/>
  <c r="M943" i="3"/>
  <c r="M928" i="3"/>
  <c r="M932" i="3"/>
  <c r="M937" i="3"/>
  <c r="M940" i="3"/>
  <c r="M1063" i="3"/>
  <c r="M1067" i="3"/>
  <c r="M935" i="3"/>
  <c r="M944" i="3"/>
  <c r="M1064" i="3"/>
  <c r="M930" i="3"/>
  <c r="M931" i="3"/>
  <c r="M1065" i="3"/>
  <c r="M927" i="3"/>
  <c r="M934" i="3"/>
  <c r="M939" i="3"/>
  <c r="M942" i="3"/>
  <c r="M1066" i="3"/>
  <c r="M1070" i="3"/>
  <c r="M1074" i="3"/>
  <c r="M1077" i="3"/>
  <c r="M1079" i="3"/>
  <c r="M1082" i="3"/>
  <c r="M1084" i="3"/>
  <c r="M1068" i="3"/>
  <c r="M1071" i="3"/>
  <c r="M1072" i="3"/>
  <c r="M1076" i="3"/>
  <c r="M1078" i="3"/>
  <c r="M1080" i="3"/>
  <c r="M1085" i="3"/>
  <c r="M1207" i="3"/>
  <c r="M1069" i="3"/>
  <c r="M1081" i="3"/>
  <c r="M1083" i="3"/>
  <c r="M1073" i="3"/>
  <c r="M1075" i="3"/>
  <c r="M1205" i="3"/>
  <c r="M1204" i="3"/>
  <c r="M1206" i="3"/>
  <c r="M1208" i="3"/>
  <c r="M650" i="3"/>
  <c r="M652" i="3"/>
  <c r="M647" i="3"/>
  <c r="M651" i="3"/>
  <c r="M654" i="3"/>
  <c r="M656" i="3"/>
  <c r="M659" i="3"/>
  <c r="M661" i="3"/>
  <c r="M783" i="3"/>
  <c r="M645" i="3"/>
  <c r="M648" i="3"/>
  <c r="M649" i="3"/>
  <c r="M653" i="3"/>
  <c r="M655" i="3"/>
  <c r="M657" i="3"/>
  <c r="M646" i="3"/>
  <c r="M658" i="3"/>
  <c r="M660" i="3"/>
  <c r="M781" i="3"/>
  <c r="M662" i="3"/>
  <c r="M782" i="3"/>
  <c r="M784" i="3"/>
  <c r="M785" i="3"/>
  <c r="M1214" i="3"/>
  <c r="M1216" i="3"/>
  <c r="M1209" i="3"/>
  <c r="M1212" i="3"/>
  <c r="M1213" i="3"/>
  <c r="M1217" i="3"/>
  <c r="M1219" i="3"/>
  <c r="M1221" i="3"/>
  <c r="M1226" i="3"/>
  <c r="M1210" i="3"/>
  <c r="M1220" i="3"/>
  <c r="M1347" i="3"/>
  <c r="M1218" i="3"/>
  <c r="M1222" i="3"/>
  <c r="M1224" i="3"/>
  <c r="M1348" i="3"/>
  <c r="M1211" i="3"/>
  <c r="M1345" i="3"/>
  <c r="M1349" i="3"/>
  <c r="M1215" i="3"/>
  <c r="M1223" i="3"/>
  <c r="M1225" i="3"/>
  <c r="M1346" i="3"/>
  <c r="I65" i="2"/>
  <c r="I105" i="2"/>
  <c r="G65" i="2"/>
  <c r="G105" i="2"/>
  <c r="F38" i="2"/>
  <c r="P48" i="1"/>
  <c r="F51" i="1"/>
  <c r="F56" i="1"/>
  <c r="P56" i="1"/>
  <c r="N101" i="1"/>
  <c r="N84" i="1"/>
  <c r="E39" i="2"/>
  <c r="E38" i="2"/>
  <c r="Q81" i="1"/>
  <c r="G79" i="1"/>
  <c r="F73" i="1"/>
  <c r="F75" i="1"/>
  <c r="P75" i="1"/>
  <c r="N58" i="1"/>
  <c r="N63" i="1"/>
  <c r="G63" i="1"/>
  <c r="E448" i="3"/>
  <c r="E601" i="3"/>
  <c r="E64" i="2"/>
  <c r="E34" i="5"/>
  <c r="E35" i="5"/>
  <c r="O8" i="5"/>
  <c r="O34" i="5"/>
  <c r="O35" i="5"/>
  <c r="F63" i="1"/>
  <c r="Q84" i="1"/>
  <c r="D21" i="5"/>
  <c r="N65" i="1"/>
  <c r="N67" i="1"/>
  <c r="N77" i="1"/>
  <c r="G67" i="1"/>
  <c r="G77" i="1"/>
  <c r="L448" i="3"/>
  <c r="L601" i="3"/>
  <c r="L450" i="3"/>
  <c r="P84" i="1"/>
  <c r="G120" i="1"/>
  <c r="N73" i="1"/>
  <c r="N75" i="1"/>
  <c r="G75" i="1"/>
  <c r="N13" i="1"/>
  <c r="N23" i="1"/>
  <c r="N48" i="1"/>
  <c r="G23" i="1"/>
  <c r="G48" i="1"/>
  <c r="Q77" i="1"/>
  <c r="Q83" i="1"/>
  <c r="F79" i="1"/>
  <c r="F81" i="1"/>
  <c r="P81" i="1"/>
  <c r="D34" i="5"/>
  <c r="D35" i="5"/>
  <c r="F65" i="1"/>
  <c r="F67" i="1"/>
  <c r="P67" i="1"/>
  <c r="N69" i="1"/>
  <c r="N71" i="1"/>
  <c r="G71" i="1"/>
  <c r="F64" i="2"/>
  <c r="G101" i="1"/>
  <c r="G84" i="1"/>
  <c r="H65" i="2"/>
  <c r="H105" i="2"/>
  <c r="Q82" i="1"/>
  <c r="Q140" i="1"/>
  <c r="Q137" i="1"/>
  <c r="Q141" i="1"/>
  <c r="Q138" i="1"/>
  <c r="Q133" i="1"/>
  <c r="F65" i="2"/>
  <c r="F105" i="2"/>
  <c r="G83" i="1"/>
  <c r="N79" i="1"/>
  <c r="N81" i="1"/>
  <c r="G81" i="1"/>
  <c r="P77" i="1"/>
  <c r="N83" i="1"/>
  <c r="F77" i="1"/>
  <c r="F83" i="1"/>
  <c r="E65" i="2"/>
  <c r="E105" i="2"/>
  <c r="P83" i="1"/>
  <c r="E450" i="3"/>
  <c r="D450" i="3"/>
  <c r="D601" i="3"/>
  <c r="F82" i="1"/>
  <c r="F133" i="1"/>
  <c r="F140" i="1"/>
  <c r="F137" i="1"/>
  <c r="F141" i="1"/>
  <c r="F138" i="1"/>
  <c r="N82" i="1"/>
  <c r="N140" i="1"/>
  <c r="N137" i="1"/>
  <c r="N141" i="1"/>
  <c r="N138" i="1"/>
  <c r="N133" i="1"/>
  <c r="P82" i="1"/>
  <c r="P133" i="1"/>
  <c r="P140" i="1"/>
  <c r="P137" i="1"/>
  <c r="P141" i="1"/>
  <c r="P138" i="1"/>
  <c r="G82" i="1"/>
  <c r="G140" i="1"/>
  <c r="G137" i="1"/>
  <c r="G141" i="1"/>
  <c r="G138" i="1"/>
  <c r="G133" i="1"/>
  <c r="B65" i="2"/>
  <c r="B105" i="2"/>
  <c r="B133" i="1"/>
  <c r="B82" i="1"/>
  <c r="O66" i="5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2025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D125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26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26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289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3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341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<sst xmlns="http://schemas.openxmlformats.org/spreadsheetml/2006/main" count="3591" uniqueCount="2194">
  <si>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</si>
  <si>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</si>
  <si>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</si>
  <si>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</si>
  <si>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</si>
  <si>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</si>
  <si>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</si>
  <si>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</si>
  <si>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</si>
  <si>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</si>
  <si>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</si>
  <si>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</si>
  <si>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</si>
  <si>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</si>
  <si>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</si>
  <si>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</si>
  <si>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</si>
  <si>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</si>
  <si>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</si>
  <si>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</si>
  <si>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</si>
  <si>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</si>
  <si>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</si>
  <si>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</si>
  <si>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</si>
  <si>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</si>
  <si>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</si>
  <si>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</si>
  <si>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</si>
  <si>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</si>
  <si>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</si>
  <si>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</si>
  <si>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</si>
  <si>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</si>
  <si>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</si>
  <si>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</si>
  <si>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</si>
  <si>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</si>
  <si>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</si>
  <si>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</si>
  <si>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</si>
  <si>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</si>
  <si>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</si>
  <si>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</si>
  <si>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</si>
  <si>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</si>
  <si>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</si>
  <si>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</si>
  <si>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</si>
  <si>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</si>
  <si>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</si>
  <si>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</si>
  <si>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</si>
  <si>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</si>
  <si>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</si>
  <si>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</si>
  <si>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</si>
  <si>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</si>
  <si>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</si>
  <si>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</si>
  <si>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</si>
  <si>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</si>
  <si>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</si>
  <si>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</si>
  <si>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</si>
  <si>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</si>
  <si>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</si>
  <si>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</si>
  <si>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</si>
  <si>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</si>
  <si>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</si>
  <si>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</si>
  <si>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</si>
  <si>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</si>
  <si>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</si>
  <si>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</si>
  <si>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</si>
  <si>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</si>
  <si>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</si>
  <si>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</si>
  <si>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</si>
  <si>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</si>
  <si>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</si>
  <si>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</si>
  <si>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</si>
  <si>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</si>
  <si>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</si>
  <si>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</si>
  <si>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</si>
  <si>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</si>
  <si>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</si>
  <si>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</si>
  <si>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</si>
  <si>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</si>
  <si>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</si>
  <si>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</si>
  <si>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</si>
  <si>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</si>
  <si>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</si>
  <si>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</si>
  <si>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</si>
  <si>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</si>
  <si>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</si>
  <si>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</si>
  <si>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</si>
  <si>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</si>
  <si>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</si>
  <si>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</si>
  <si>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</si>
  <si>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</si>
  <si>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</si>
  <si>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</si>
  <si>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</si>
  <si>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</si>
  <si>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</si>
  <si>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</si>
  <si>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</si>
  <si>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</si>
  <si>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</si>
  <si>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</si>
  <si>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</si>
  <si>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</si>
  <si>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</si>
  <si>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</si>
  <si>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</si>
  <si>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</si>
  <si>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</si>
  <si>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</si>
  <si>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</si>
  <si>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</si>
  <si>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</si>
  <si>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</si>
  <si>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</si>
  <si>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</si>
  <si>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</si>
  <si>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</si>
  <si>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</si>
  <si>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</si>
  <si>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</si>
  <si>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</si>
  <si>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</si>
  <si>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</si>
  <si>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</si>
  <si>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</si>
  <si>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</si>
  <si>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</si>
  <si>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</si>
  <si>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</si>
  <si>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</si>
  <si>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</si>
  <si>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</si>
  <si>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</si>
  <si>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</si>
  <si>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</si>
  <si>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</si>
  <si>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</si>
  <si>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</si>
  <si>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</si>
  <si>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</si>
  <si>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</si>
  <si>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</si>
  <si>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</si>
  <si>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</si>
  <si>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</si>
  <si>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</si>
  <si>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</si>
  <si>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</si>
  <si>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</si>
  <si>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</si>
  <si>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</si>
  <si>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</si>
  <si>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</si>
  <si>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</si>
  <si>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</si>
  <si>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</si>
  <si>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</si>
  <si>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</si>
  <si>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</si>
  <si>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</si>
  <si>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</si>
  <si>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</si>
  <si>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</si>
  <si>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</si>
  <si>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</si>
  <si>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</si>
  <si>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</si>
  <si>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</si>
  <si>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</si>
  <si>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</si>
  <si>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</si>
  <si>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</si>
  <si>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</si>
  <si>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</si>
  <si>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</si>
  <si>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</si>
  <si>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</si>
  <si>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</si>
  <si>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</si>
  <si>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</si>
  <si>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</si>
  <si>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</si>
  <si>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</si>
  <si>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</si>
  <si>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</si>
  <si>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</si>
  <si>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</si>
  <si>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</si>
  <si>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</si>
  <si>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</si>
  <si>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</si>
  <si>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</si>
  <si>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</si>
  <si>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</si>
  <si>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</si>
  <si>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</si>
  <si>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</si>
  <si>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</si>
  <si>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</si>
  <si>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</si>
  <si>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</si>
  <si>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</si>
  <si>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</si>
  <si>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</si>
  <si>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</si>
  <si>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</si>
  <si>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</si>
  <si>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</si>
  <si>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</si>
  <si>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</si>
  <si>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</si>
  <si>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</si>
  <si>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</si>
  <si>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</si>
  <si>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</si>
  <si>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</si>
  <si>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</si>
  <si>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</si>
  <si>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</si>
  <si>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</si>
  <si>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</si>
  <si>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</si>
  <si>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</si>
  <si>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</si>
  <si>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</si>
  <si>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</si>
  <si>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</si>
  <si>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</si>
  <si>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</si>
  <si>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</si>
  <si>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</si>
  <si>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</si>
  <si>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</si>
  <si>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</si>
  <si>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</si>
  <si>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</si>
  <si>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</si>
  <si>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</si>
  <si>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</si>
  <si>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</si>
  <si>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</si>
  <si>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</si>
  <si>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</si>
  <si>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</si>
  <si>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</si>
  <si>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</si>
  <si>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</si>
  <si>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</si>
  <si>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</si>
  <si>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</si>
  <si>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</si>
  <si>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</si>
  <si>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</si>
  <si>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</si>
  <si>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</si>
  <si>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</si>
  <si>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</si>
  <si>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</si>
  <si>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</si>
  <si>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</si>
  <si>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</si>
  <si>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</si>
  <si>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</si>
  <si>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</si>
  <si>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</si>
  <si>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</si>
  <si>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</si>
  <si>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</si>
  <si>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</si>
  <si>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</si>
  <si>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</si>
  <si>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</si>
  <si>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</si>
  <si>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</si>
  <si>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</si>
  <si>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</si>
  <si>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</si>
  <si>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</si>
  <si>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</si>
  <si>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</si>
  <si>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</si>
  <si>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</si>
  <si>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</si>
  <si>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</si>
  <si>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</si>
  <si>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</si>
  <si>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</si>
  <si>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</si>
  <si>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</si>
  <si>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</si>
  <si>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</si>
  <si>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</si>
  <si>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</si>
  <si>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</si>
  <si>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</si>
  <si>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</si>
  <si>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</si>
  <si>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</si>
  <si>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</si>
  <si>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</si>
  <si>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</si>
  <si>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</si>
  <si>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</si>
  <si>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</si>
  <si>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</si>
  <si>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</si>
  <si>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</si>
  <si>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</si>
  <si>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</si>
  <si>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</si>
  <si>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</si>
  <si>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</si>
  <si>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</si>
  <si>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</si>
  <si>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</si>
  <si>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</si>
  <si>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</si>
  <si>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</si>
  <si>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</si>
  <si>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</si>
  <si>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</si>
  <si>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</si>
  <si>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</si>
  <si>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</si>
  <si>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</si>
  <si>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</si>
  <si>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</si>
  <si>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</si>
  <si>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</si>
  <si>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</si>
  <si>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</si>
  <si>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</si>
  <si>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</si>
  <si>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</si>
  <si>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</si>
  <si>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</si>
  <si>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</si>
  <si>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</si>
  <si>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</si>
  <si>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</si>
  <si>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</si>
  <si>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</si>
  <si>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</si>
  <si>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</si>
  <si>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</si>
  <si>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</si>
  <si>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</si>
  <si>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</si>
  <si>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</si>
  <si>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</si>
  <si>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</si>
  <si>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</si>
  <si>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</si>
  <si>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</si>
  <si>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</si>
  <si>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</si>
  <si>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</si>
  <si>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</si>
  <si>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</si>
  <si>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</si>
  <si>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</si>
  <si>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</si>
  <si>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</si>
  <si>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</si>
  <si>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</si>
  <si>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</si>
  <si>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</si>
  <si>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</si>
  <si>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</si>
  <si>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</si>
  <si>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</si>
  <si>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</si>
  <si>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</si>
  <si>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</si>
  <si>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</si>
  <si>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</si>
  <si>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</si>
  <si>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</si>
  <si>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</si>
  <si>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</si>
  <si>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</si>
  <si>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</si>
  <si>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</si>
  <si>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</si>
  <si>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</si>
  <si>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</si>
  <si>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</si>
  <si>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</si>
  <si>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</si>
  <si>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</si>
  <si>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</si>
  <si>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</si>
  <si>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</si>
  <si>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</si>
  <si>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</si>
  <si>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</si>
  <si>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</si>
  <si>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</si>
  <si>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</si>
  <si>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</si>
  <si>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</si>
  <si>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</si>
  <si>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</si>
  <si>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</si>
  <si>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</si>
  <si>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</si>
  <si>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</si>
  <si>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</si>
  <si>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</si>
  <si>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</si>
  <si>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</si>
  <si>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</si>
  <si>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</si>
  <si>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</si>
  <si>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</si>
  <si>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</si>
  <si>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</si>
  <si>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</si>
  <si>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</si>
  <si>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</si>
  <si>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</si>
  <si>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</si>
  <si>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</si>
  <si>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</si>
  <si>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</si>
  <si>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</si>
  <si>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</si>
  <si>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</si>
  <si>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</si>
  <si>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</si>
  <si>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</si>
  <si>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</si>
  <si>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</si>
  <si>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</si>
  <si>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</si>
  <si>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</si>
  <si>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</si>
  <si>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</si>
  <si>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</si>
  <si>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</si>
  <si>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</si>
  <si>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</si>
  <si>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</si>
  <si>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</si>
  <si>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</si>
  <si>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</si>
  <si>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</si>
  <si>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</si>
  <si>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</si>
  <si>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</si>
  <si>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</si>
  <si>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</si>
  <si>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</si>
  <si>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</si>
  <si>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</si>
  <si>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</si>
  <si>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</si>
  <si>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</si>
  <si>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</si>
  <si>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</si>
  <si>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</si>
  <si>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</si>
  <si>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</si>
  <si>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</si>
  <si>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</si>
  <si>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</si>
  <si>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</si>
  <si>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</si>
  <si>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</si>
  <si>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</si>
  <si>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</si>
  <si>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</si>
  <si>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</si>
  <si>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</si>
  <si>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</si>
  <si>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</si>
  <si>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</si>
  <si>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</si>
  <si>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</si>
  <si>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</si>
  <si>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</si>
  <si>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</si>
  <si>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</si>
  <si>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</si>
  <si>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</si>
  <si>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</si>
  <si>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</si>
  <si>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</si>
  <si>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</si>
  <si>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</si>
  <si>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</si>
  <si>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</si>
  <si>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</si>
  <si>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</si>
  <si>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</si>
  <si>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</si>
  <si>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</si>
  <si>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</si>
  <si>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</si>
  <si>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</si>
  <si>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</si>
  <si>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</si>
  <si>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</si>
  <si>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</si>
  <si>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</si>
  <si>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</si>
  <si>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</si>
  <si>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</si>
  <si>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</si>
  <si>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</si>
  <si>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</si>
  <si>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</si>
  <si>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</si>
  <si>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</si>
  <si>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</si>
  <si>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</si>
  <si>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</si>
  <si>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</si>
  <si>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</si>
  <si>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</si>
  <si>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</si>
  <si>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</si>
  <si>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</si>
  <si>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</si>
  <si>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</si>
  <si>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</si>
  <si>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</si>
  <si>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</si>
  <si>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</si>
  <si>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</si>
  <si>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</si>
  <si>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</si>
  <si>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</si>
  <si>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</si>
  <si>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</si>
  <si>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</si>
  <si>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</si>
  <si>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</si>
  <si>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</si>
  <si>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</si>
  <si>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</si>
  <si>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</si>
  <si>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</si>
  <si>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</si>
  <si>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</si>
  <si>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</si>
  <si>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</si>
  <si>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</si>
  <si>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</si>
  <si>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</si>
  <si>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</si>
  <si>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</si>
  <si>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</si>
  <si>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</si>
  <si>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</si>
  <si>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</si>
  <si>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</si>
  <si>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</si>
  <si>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</si>
  <si>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</si>
  <si>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</si>
  <si>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</si>
  <si>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</si>
  <si>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</si>
  <si>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</si>
  <si>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</si>
  <si>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</si>
  <si>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</si>
  <si>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</si>
  <si>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</si>
  <si>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</si>
  <si>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</si>
  <si>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</si>
  <si>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</si>
  <si>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</si>
  <si>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</si>
  <si>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</si>
  <si>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</si>
  <si>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</si>
  <si>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</si>
  <si>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</si>
  <si>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</si>
  <si>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</si>
  <si>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</si>
  <si>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</si>
  <si>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</si>
  <si>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</si>
  <si>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</si>
  <si>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</si>
  <si>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</si>
  <si>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</si>
  <si>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</si>
  <si>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</si>
  <si>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</si>
  <si>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</si>
  <si>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</si>
  <si>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</si>
  <si>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</si>
  <si>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</si>
  <si>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</si>
  <si>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</si>
  <si>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</si>
  <si>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</si>
  <si>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</si>
  <si>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</si>
  <si>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</si>
  <si>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</si>
  <si>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</si>
  <si>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</si>
  <si>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</si>
  <si>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</si>
  <si>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</si>
  <si>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</si>
  <si>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</si>
  <si>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</si>
  <si>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</si>
  <si>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</si>
  <si>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</si>
  <si>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</si>
  <si>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</si>
  <si>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</si>
  <si>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</si>
  <si>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</si>
  <si>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</si>
  <si>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</si>
  <si>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</si>
  <si>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</si>
  <si>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</si>
  <si>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</si>
  <si>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</si>
  <si>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</si>
  <si>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</si>
  <si>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</si>
  <si>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</si>
  <si>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</si>
  <si>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</si>
  <si>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</si>
  <si>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</si>
  <si>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</si>
  <si>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</si>
  <si>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</si>
  <si>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</si>
  <si>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</si>
  <si>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</si>
  <si>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</si>
  <si>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</si>
  <si>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</si>
  <si>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</si>
  <si>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</si>
  <si>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</si>
  <si>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</si>
  <si>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</si>
  <si>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</si>
  <si>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</si>
  <si>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</si>
  <si>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</si>
  <si>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</si>
  <si>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</si>
  <si>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</si>
  <si>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</si>
  <si>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</si>
  <si>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</si>
  <si>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</si>
  <si>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</si>
  <si>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</si>
  <si>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</si>
  <si>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</si>
  <si>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</si>
  <si>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</si>
  <si>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</si>
  <si>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</si>
  <si>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</si>
  <si>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</si>
  <si>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</si>
  <si>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</si>
  <si>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</si>
  <si>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</si>
  <si>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</si>
  <si>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</si>
  <si>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</si>
  <si>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</si>
  <si>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</si>
  <si>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</si>
  <si>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</si>
  <si>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</si>
  <si>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</si>
  <si>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</si>
  <si>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</si>
  <si>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</si>
  <si>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</si>
  <si>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</si>
  <si>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</si>
  <si>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</si>
  <si>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</si>
  <si>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</si>
  <si>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</si>
  <si>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</si>
  <si>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</si>
  <si>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</si>
  <si>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</si>
  <si>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</si>
  <si>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</si>
  <si>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</si>
  <si>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</si>
  <si>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</si>
  <si>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</si>
  <si>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</si>
  <si>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</si>
  <si>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</si>
  <si>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</si>
  <si>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</si>
  <si>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</si>
  <si>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</si>
  <si>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</si>
  <si>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</si>
  <si>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</si>
  <si>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</si>
  <si>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</si>
  <si>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</si>
  <si>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</si>
  <si>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</si>
  <si>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</si>
  <si>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</si>
  <si>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</si>
  <si>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</si>
  <si>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</si>
  <si>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</si>
  <si>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</si>
  <si>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</si>
  <si>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</si>
  <si>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</si>
  <si>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</si>
  <si>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</si>
  <si>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</si>
  <si>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</si>
  <si>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</si>
  <si>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</si>
  <si>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</si>
  <si>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</si>
  <si>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</si>
  <si>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</si>
  <si>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</si>
  <si>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</si>
  <si>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</si>
  <si>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</si>
  <si>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</si>
  <si>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</si>
  <si>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</si>
  <si>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</si>
  <si>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</si>
  <si>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</si>
  <si>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</si>
  <si>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</si>
  <si>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</si>
  <si>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</si>
  <si>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</si>
  <si>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</si>
  <si>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</si>
  <si>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</si>
  <si>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</si>
  <si>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</si>
  <si>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</si>
  <si>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</si>
  <si>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</si>
  <si>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</si>
  <si>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</si>
  <si>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</si>
  <si>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</si>
  <si>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</si>
  <si>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</si>
  <si>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</si>
  <si>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</si>
  <si>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</si>
  <si>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</si>
  <si>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</si>
  <si>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</si>
  <si>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</si>
  <si>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</si>
  <si>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</si>
  <si>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</si>
  <si>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</si>
  <si>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</si>
  <si>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</si>
  <si>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</si>
  <si>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</si>
  <si>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</si>
  <si>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</si>
  <si>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</si>
  <si>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</si>
  <si>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</si>
  <si>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</si>
  <si>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</si>
  <si>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</si>
  <si>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</si>
  <si>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</si>
  <si>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</si>
  <si>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</si>
  <si>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</si>
  <si>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</si>
  <si>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</si>
  <si>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</si>
  <si>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</si>
  <si>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</si>
  <si>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</si>
  <si>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</si>
  <si>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</si>
  <si>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</si>
  <si>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</si>
  <si>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</si>
  <si>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</si>
  <si>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</si>
  <si>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</si>
  <si>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</si>
  <si>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</si>
  <si>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</si>
  <si>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</si>
  <si>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</si>
  <si>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</si>
  <si>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</si>
  <si>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</si>
  <si>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</si>
  <si>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</si>
  <si>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</si>
  <si>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</si>
  <si>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</si>
  <si>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</si>
  <si>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</si>
  <si>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</si>
  <si>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</si>
  <si>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</si>
  <si>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</si>
  <si>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</si>
  <si>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</si>
  <si>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</si>
  <si>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</si>
  <si>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</si>
  <si>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</si>
  <si>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</si>
  <si>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</si>
  <si>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</si>
  <si>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</si>
  <si>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</si>
  <si>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</si>
  <si>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</si>
  <si>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</si>
  <si>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</si>
  <si>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</si>
  <si>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</si>
  <si>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</si>
  <si>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</si>
  <si>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</si>
  <si>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</si>
  <si>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</si>
  <si>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</si>
  <si>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</si>
  <si>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</si>
  <si>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</si>
  <si>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</si>
  <si>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</si>
  <si>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</si>
  <si>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</si>
  <si>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</si>
  <si>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</si>
  <si>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</si>
  <si>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</si>
  <si>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</si>
  <si>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</si>
  <si>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</si>
  <si>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</si>
  <si>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</si>
  <si>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</si>
  <si>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</si>
  <si>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</si>
  <si>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</si>
  <si>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</si>
  <si>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</si>
  <si>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</si>
  <si>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</si>
  <si>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</si>
  <si>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</si>
  <si>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</si>
  <si>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</si>
  <si>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</si>
  <si>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</si>
  <si>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</si>
  <si>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</si>
  <si>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</si>
  <si>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</si>
  <si>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</si>
  <si>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</si>
  <si>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</si>
  <si>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</si>
  <si>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</si>
  <si>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</si>
  <si>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</si>
  <si>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</si>
  <si>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</si>
  <si>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</si>
  <si>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</si>
  <si>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</si>
  <si>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</si>
  <si>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</si>
  <si>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</si>
  <si>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</si>
  <si>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</si>
  <si>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</si>
  <si>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</si>
  <si>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</si>
  <si>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</si>
  <si>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</si>
  <si>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</si>
  <si>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</si>
  <si>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</si>
  <si>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</si>
  <si>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</si>
  <si>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</si>
  <si>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</si>
  <si>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</si>
  <si>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</si>
  <si>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</si>
  <si>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</si>
  <si>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</si>
  <si>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</si>
  <si>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</si>
  <si>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</si>
  <si>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</si>
  <si>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</si>
  <si>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</si>
  <si>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</si>
  <si>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</si>
  <si>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</si>
  <si>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</si>
  <si>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</si>
  <si>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</si>
  <si>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</si>
  <si>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</si>
  <si>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</si>
  <si>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</si>
  <si>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</si>
  <si>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</si>
  <si>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</si>
  <si>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</si>
  <si>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</si>
  <si>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</si>
  <si>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</si>
  <si>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</si>
  <si>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</si>
  <si>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</si>
  <si>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</si>
  <si>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</si>
  <si>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</si>
  <si>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</si>
  <si>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</si>
  <si>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</si>
  <si>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</si>
  <si>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</si>
  <si>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</si>
  <si>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</si>
  <si>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</si>
  <si>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</si>
  <si>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</si>
  <si>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</si>
  <si>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</si>
  <si>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</si>
  <si>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</si>
  <si>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</si>
  <si>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</si>
  <si>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</si>
  <si>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</si>
  <si>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</si>
  <si>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</si>
  <si>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</si>
  <si>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</si>
  <si>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</si>
  <si>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</si>
  <si>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</si>
  <si>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</si>
  <si>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</si>
  <si>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</si>
  <si>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</si>
  <si>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</si>
  <si>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</si>
  <si>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</si>
  <si>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</si>
  <si>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</si>
  <si>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</si>
  <si>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</si>
  <si>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</si>
  <si>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</si>
  <si>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</si>
  <si>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</si>
  <si>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</si>
  <si>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</si>
  <si>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</si>
  <si>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</si>
  <si>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</si>
  <si>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</si>
  <si>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</si>
  <si>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</si>
  <si>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</si>
  <si>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</si>
  <si>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</si>
  <si>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</si>
  <si>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</si>
  <si>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</si>
  <si>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</si>
  <si>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</si>
  <si>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</si>
  <si>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</si>
  <si>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</si>
  <si>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</si>
  <si>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</si>
  <si>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</si>
  <si>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</si>
  <si>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</si>
  <si>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</si>
  <si>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</si>
  <si>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</si>
  <si>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</si>
  <si>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</si>
  <si>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</si>
  <si>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</si>
  <si>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</si>
  <si>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</si>
  <si>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</si>
  <si>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</si>
  <si>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</si>
  <si>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</si>
  <si>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</si>
  <si>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</si>
  <si>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</si>
  <si>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</si>
  <si>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</si>
  <si>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</si>
  <si>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</si>
  <si>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</si>
  <si>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</si>
  <si>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</si>
  <si>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</si>
  <si>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</si>
  <si>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</si>
  <si>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</si>
  <si>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</si>
  <si>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</si>
  <si>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</si>
  <si>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</si>
  <si>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</si>
  <si>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</si>
  <si>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</si>
  <si>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</si>
  <si>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</si>
  <si>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</si>
  <si>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</si>
  <si>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</si>
  <si>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</si>
  <si>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</si>
  <si>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</si>
  <si>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</si>
  <si>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</si>
  <si>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</si>
  <si>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</si>
  <si>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</si>
  <si>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</si>
  <si>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</si>
  <si>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</si>
  <si>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</si>
  <si>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</si>
  <si>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</si>
  <si>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</si>
  <si>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</si>
  <si>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</si>
  <si>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</si>
  <si>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</si>
  <si>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</si>
  <si>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</si>
  <si>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</si>
  <si>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</si>
  <si>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</si>
  <si>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</si>
  <si>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</si>
  <si>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</si>
  <si>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</si>
  <si>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</si>
  <si>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</si>
  <si>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</si>
  <si>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</si>
  <si>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</si>
  <si>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</si>
  <si>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</si>
  <si>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</si>
  <si>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</si>
  <si>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</si>
  <si>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</si>
  <si>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</si>
  <si>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</si>
  <si>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</si>
  <si>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</si>
  <si>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</si>
  <si>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</si>
  <si>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</si>
  <si>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</si>
  <si>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</si>
  <si>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</si>
  <si>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</si>
  <si>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</si>
  <si>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</si>
  <si>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</si>
  <si>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</si>
  <si>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</si>
  <si>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</si>
  <si>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</si>
  <si>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</si>
  <si>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</si>
  <si>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</si>
  <si>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</si>
  <si>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</si>
  <si>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</si>
  <si>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</si>
  <si>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</si>
  <si>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</si>
  <si>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</si>
  <si>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</si>
  <si>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</si>
  <si>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</si>
  <si>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</si>
  <si>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</si>
  <si>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</si>
  <si>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</si>
  <si>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</si>
  <si>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</si>
  <si>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</si>
  <si>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</si>
  <si>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</si>
  <si>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</si>
  <si>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</si>
  <si>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</si>
  <si>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</si>
  <si>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</si>
  <si>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</si>
  <si>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</si>
  <si>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</si>
  <si>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</si>
  <si>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</si>
  <si>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</si>
  <si>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</si>
  <si>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</si>
  <si>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</si>
  <si>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</si>
  <si>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</si>
  <si>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</si>
  <si>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</si>
  <si>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</si>
  <si>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</si>
  <si>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</si>
  <si>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</si>
  <si>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</si>
  <si>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</si>
  <si>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</si>
  <si>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</si>
  <si>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</si>
  <si>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</si>
  <si>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</si>
  <si>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</si>
  <si>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</si>
  <si>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</si>
  <si>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</si>
  <si>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</si>
  <si>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</si>
  <si>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</si>
  <si>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</si>
  <si>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</si>
  <si>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</si>
  <si>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</si>
  <si>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</si>
  <si>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</si>
  <si>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</si>
  <si>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</si>
  <si>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</si>
  <si>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</si>
  <si>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</si>
  <si>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</si>
  <si>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</si>
  <si>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</si>
  <si>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</si>
  <si>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</si>
  <si>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</si>
  <si>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</si>
  <si>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</si>
  <si>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</si>
  <si>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</si>
  <si>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</si>
  <si>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</si>
  <si>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</si>
  <si>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</si>
  <si>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</si>
  <si>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</si>
  <si>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</si>
  <si>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</si>
  <si>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</si>
  <si>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</si>
  <si>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</si>
  <si>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</si>
  <si>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</si>
  <si>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</si>
  <si>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</si>
  <si>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</si>
  <si>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</si>
  <si>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</si>
  <si>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</si>
  <si>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</si>
  <si>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</si>
  <si>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</si>
  <si>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</si>
  <si>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</si>
  <si>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</si>
  <si>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</si>
  <si>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</si>
  <si>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</si>
  <si>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</si>
  <si>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</si>
  <si>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</si>
  <si>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</si>
  <si>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</si>
  <si>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</si>
  <si>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</si>
  <si>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</si>
  <si>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</si>
  <si>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</si>
  <si>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</si>
  <si>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</si>
  <si>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</si>
  <si>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</si>
  <si>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</si>
  <si>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</si>
  <si>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</si>
  <si>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</si>
  <si>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</si>
  <si>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</si>
  <si>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</si>
  <si>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</si>
  <si>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</si>
  <si>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</si>
  <si>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</si>
  <si>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</si>
  <si>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</si>
  <si>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</si>
  <si>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</si>
  <si>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</si>
  <si>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</si>
  <si>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</si>
  <si>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</si>
  <si>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</si>
  <si>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</si>
  <si>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</si>
  <si>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</si>
  <si>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</si>
  <si>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</si>
  <si>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</si>
  <si>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</si>
  <si>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</si>
  <si>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</si>
  <si>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</si>
  <si>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</si>
  <si>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</si>
  <si>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</si>
  <si>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</si>
  <si>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</si>
  <si>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</si>
  <si>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</si>
  <si>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</si>
  <si>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</si>
  <si>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</si>
  <si>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</si>
  <si>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</si>
  <si>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</si>
  <si>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</si>
  <si>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</si>
  <si>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</si>
  <si>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</si>
  <si>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</si>
  <si>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</si>
  <si>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</si>
  <si>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</si>
  <si>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</si>
  <si>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</si>
  <si>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</si>
  <si>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</si>
  <si>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</si>
  <si>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</si>
  <si>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</si>
  <si>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</si>
  <si>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</si>
  <si>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</si>
  <si>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</si>
  <si>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</si>
  <si>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</si>
  <si>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</si>
  <si>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</si>
  <si>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</si>
  <si>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</si>
  <si>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</si>
  <si>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</si>
  <si>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</si>
  <si>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</si>
  <si>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</si>
  <si>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</si>
  <si>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</si>
  <si>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</si>
  <si>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</si>
  <si>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</si>
  <si>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</si>
  <si>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</si>
  <si>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</si>
  <si>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</si>
  <si>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</si>
  <si>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</si>
  <si>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</si>
  <si>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</si>
  <si>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</si>
  <si>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</si>
  <si>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</si>
  <si>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</si>
  <si>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</si>
  <si>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</si>
  <si>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</si>
  <si>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</si>
  <si>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</si>
  <si>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</si>
  <si>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</si>
  <si>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</si>
  <si>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</si>
  <si>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</si>
  <si>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</si>
  <si>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</si>
  <si>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</si>
  <si>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</si>
  <si>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</si>
  <si>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</si>
  <si>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</si>
  <si>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</si>
  <si>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</si>
  <si>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</si>
  <si>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</si>
  <si>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</si>
  <si>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</si>
  <si>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</si>
  <si>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</si>
  <si>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</si>
  <si>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</si>
  <si>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</si>
  <si>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</si>
  <si>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</si>
  <si>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</si>
  <si>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</si>
  <si>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</si>
  <si>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</si>
  <si>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</si>
  <si>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</si>
  <si>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</si>
  <si>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</si>
  <si>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</si>
  <si>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</si>
  <si>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</si>
  <si>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</si>
  <si>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</si>
  <si>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</si>
  <si>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</si>
  <si>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</si>
  <si>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</si>
  <si>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</si>
  <si>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</si>
  <si>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</si>
  <si>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</si>
  <si>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</si>
  <si>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</si>
  <si>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</si>
  <si>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</si>
  <si>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</si>
  <si>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</si>
  <si>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</si>
  <si>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</si>
  <si>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</si>
  <si>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</si>
  <si>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</si>
  <si>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</si>
  <si>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</si>
  <si>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</si>
  <si>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</si>
  <si>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</si>
  <si>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</si>
  <si>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</si>
  <si>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</si>
  <si>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</si>
  <si>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</si>
  <si>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</si>
  <si>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</si>
  <si>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</si>
  <si>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</si>
  <si>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</si>
  <si>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</si>
  <si>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</si>
  <si>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</si>
  <si>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</si>
  <si>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</si>
  <si>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</si>
  <si>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</si>
  <si>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</si>
  <si>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</si>
  <si>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</si>
  <si>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</si>
  <si>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</si>
  <si>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</si>
  <si>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</si>
  <si>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</si>
  <si>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</si>
  <si>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</si>
  <si>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</si>
  <si>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</si>
  <si>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</si>
  <si>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</si>
  <si>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</si>
  <si>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</si>
  <si>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</si>
  <si>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</si>
  <si>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</si>
  <si>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</si>
  <si>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</si>
  <si>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</si>
  <si>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</si>
  <si>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</si>
  <si>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</si>
  <si>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</si>
  <si>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</si>
  <si>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</si>
  <si>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</si>
  <si>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</si>
  <si>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</si>
  <si>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</si>
  <si>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</si>
  <si>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</si>
  <si>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</si>
  <si>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</si>
  <si>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</si>
  <si>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</si>
  <si>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</si>
  <si>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</si>
  <si>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</si>
  <si>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</si>
  <si>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</si>
  <si>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</si>
  <si>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</si>
  <si>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</si>
  <si>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</si>
  <si>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</si>
  <si>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</si>
  <si>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</si>
  <si>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</si>
  <si>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</si>
  <si>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</si>
  <si>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</si>
  <si>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</si>
  <si>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</si>
  <si>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</si>
  <si>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</si>
  <si>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</si>
  <si>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</si>
  <si>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</si>
  <si>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</si>
  <si>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</si>
  <si>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</si>
  <si>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</si>
  <si>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</si>
  <si>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</si>
  <si>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</si>
  <si>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</si>
  <si>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</si>
  <si>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</si>
  <si>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</si>
  <si>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</si>
  <si>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</si>
  <si>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</si>
  <si>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</si>
  <si>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</si>
  <si>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</si>
  <si>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</si>
  <si>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</si>
  <si>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</si>
  <si>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</si>
  <si>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</si>
  <si>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</si>
  <si>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</si>
  <si>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</si>
  <si>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</si>
  <si>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</si>
  <si>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</si>
  <si>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</si>
  <si>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</si>
  <si>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</si>
  <si>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</si>
  <si>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</si>
  <si>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</si>
  <si>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</si>
  <si>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</si>
  <si>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</si>
  <si>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</si>
  <si>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</si>
  <si>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</si>
  <si>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</si>
  <si>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</si>
  <si>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</si>
  <si>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</si>
  <si>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</si>
  <si>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</si>
  <si>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</si>
  <si>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</si>
  <si>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</si>
  <si>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</si>
  <si>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</si>
  <si>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</si>
  <si>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</si>
  <si>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</si>
  <si>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</si>
  <si>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</si>
  <si>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</si>
  <si>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</si>
  <si>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</si>
  <si>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</si>
  <si>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</si>
  <si>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</si>
  <si>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</si>
  <si>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</si>
  <si>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</si>
  <si>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</si>
  <si>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</si>
  <si>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</si>
  <si>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</si>
  <si>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</si>
  <si>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</si>
  <si>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</si>
  <si>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</si>
  <si>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</si>
  <si>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</si>
  <si>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</si>
  <si>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</si>
  <si>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</si>
  <si>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</si>
  <si>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</si>
  <si>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</si>
  <si>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</si>
  <si>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</si>
  <si>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</si>
  <si>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</si>
  <si>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</si>
  <si>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</si>
  <si>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</si>
  <si>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</si>
  <si>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</si>
  <si>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</si>
  <si>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</si>
  <si>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</si>
  <si>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</si>
  <si>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</si>
  <si>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</si>
  <si>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</si>
  <si>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</si>
  <si>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</si>
  <si>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</si>
  <si>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</si>
  <si>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</si>
  <si>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</si>
  <si>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</si>
  <si>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</si>
  <si>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</si>
  <si>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</si>
  <si>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</si>
  <si>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</si>
  <si>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</si>
  <si>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</si>
  <si>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</si>
  <si>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</si>
  <si>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</si>
  <si>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</si>
  <si>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</si>
  <si>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</si>
  <si>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</si>
  <si>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</si>
  <si>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</si>
  <si>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</si>
  <si>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</si>
  <si>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</si>
  <si>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</si>
  <si>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</si>
  <si>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</si>
  <si>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</si>
  <si>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</si>
  <si>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</si>
  <si>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</si>
  <si>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</si>
  <si>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</si>
  <si>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</si>
  <si>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</si>
  <si>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</si>
  <si>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</si>
  <si>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</si>
  <si>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</si>
  <si>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</si>
  <si>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</si>
  <si>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</si>
  <si>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</si>
  <si>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</si>
  <si>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</si>
  <si>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</si>
  <si>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</si>
  <si>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</si>
  <si>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</si>
  <si>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</si>
  <si>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</si>
  <si>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</si>
  <si>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</si>
  <si>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</si>
  <si>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</si>
  <si>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</si>
  <si>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</si>
  <si>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</si>
  <si>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</si>
  <si>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</si>
  <si>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</si>
  <si>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</si>
  <si>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</si>
  <si>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</si>
  <si>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</si>
  <si>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</si>
  <si>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</si>
  <si>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</si>
  <si>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</si>
  <si>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</si>
  <si>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</si>
  <si>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</si>
  <si>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</si>
  <si>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</si>
  <si>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</si>
  <si>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</si>
  <si>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</si>
  <si>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</si>
  <si>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</si>
  <si>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</si>
  <si>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</si>
  <si>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</si>
  <si>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</si>
  <si>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</si>
  <si>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</si>
  <si>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</si>
  <si>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</si>
  <si>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</si>
  <si>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</si>
  <si>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</si>
  <si>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</si>
  <si>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</si>
  <si>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</si>
  <si>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</si>
  <si>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</si>
  <si>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</si>
  <si>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</si>
  <si>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</si>
  <si>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</si>
  <si>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</si>
  <si>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</si>
  <si>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</si>
  <si>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</si>
  <si>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</si>
  <si>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</si>
  <si>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</si>
  <si>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</si>
  <si>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</si>
  <si>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</si>
  <si>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</si>
  <si>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</si>
  <si>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</si>
  <si>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</si>
  <si>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</si>
  <si>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</si>
  <si>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</si>
  <si>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</si>
  <si>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</si>
  <si>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</si>
  <si>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</si>
  <si>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</si>
  <si>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</si>
  <si>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</si>
  <si>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</si>
  <si>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</si>
  <si>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</si>
  <si>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</si>
  <si>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</si>
  <si>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</si>
  <si>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</si>
  <si>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</si>
  <si>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</si>
  <si>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</si>
  <si>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</si>
  <si>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</si>
  <si>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</si>
  <si>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</si>
  <si>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</si>
  <si>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</si>
  <si>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</si>
  <si>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</si>
  <si>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</si>
  <si>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</si>
  <si>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</si>
  <si>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</si>
  <si>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</si>
  <si>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</si>
  <si>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</si>
  <si>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</si>
  <si>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</si>
  <si>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</si>
  <si>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</si>
  <si>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</si>
  <si>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</si>
  <si>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</si>
  <si>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</si>
  <si>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</si>
  <si>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</si>
  <si>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</si>
  <si>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</si>
  <si>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</si>
  <si>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</si>
  <si>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</si>
  <si>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</si>
  <si>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</si>
  <si>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</si>
  <si>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</si>
  <si>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</si>
  <si>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</si>
  <si>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</si>
  <si>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</si>
  <si>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</si>
  <si>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</si>
  <si>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</si>
  <si>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</si>
  <si>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</si>
  <si>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</si>
  <si>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</si>
  <si>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</si>
  <si>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</si>
  <si>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</si>
  <si>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</si>
  <si>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</si>
  <si>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</si>
  <si>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</si>
  <si>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</si>
  <si>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</si>
  <si>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</si>
  <si>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</si>
  <si>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</si>
  <si>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</si>
  <si>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</si>
  <si>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</si>
  <si>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</si>
  <si>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</si>
  <si>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</si>
  <si>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</si>
  <si>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</si>
  <si>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</si>
  <si>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</si>
  <si>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</si>
  <si>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</si>
  <si>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</si>
  <si>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</si>
  <si>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</si>
  <si>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</si>
  <si>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</si>
  <si>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</si>
  <si>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</si>
  <si>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</si>
  <si>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</si>
  <si>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</si>
  <si>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</si>
  <si>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</si>
  <si>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</si>
  <si>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</si>
  <si>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</si>
  <si>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</si>
  <si>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</si>
  <si>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</si>
  <si>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</si>
  <si>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</si>
  <si>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</si>
  <si>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</si>
  <si>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</si>
  <si>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</si>
  <si>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</si>
  <si>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</si>
  <si>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</si>
  <si>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</si>
  <si>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</si>
  <si>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</si>
  <si>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</si>
  <si>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</si>
  <si>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</si>
  <si>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</si>
  <si>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</si>
  <si>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</si>
  <si>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</si>
  <si>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</si>
  <si>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</si>
  <si>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</si>
  <si>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</si>
  <si>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</si>
  <si>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</si>
  <si>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</si>
  <si>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</si>
  <si>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</si>
  <si>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</si>
  <si>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</si>
  <si>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</si>
  <si>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</si>
  <si>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</si>
  <si>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</si>
  <si>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</si>
  <si>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</si>
  <si>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</si>
  <si>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</si>
  <si>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</si>
  <si>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</si>
  <si>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</si>
  <si>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</si>
  <si>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</si>
  <si>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</si>
  <si>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</si>
  <si>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</si>
  <si>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</si>
  <si>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</si>
  <si>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</si>
  <si>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</si>
  <si>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</si>
  <si>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</si>
  <si>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</si>
  <si>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</si>
  <si>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</si>
  <si>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</si>
  <si>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</si>
  <si>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</si>
  <si>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</si>
  <si>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</si>
  <si>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</si>
  <si>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</si>
  <si>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</si>
  <si>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</si>
  <si>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</si>
  <si>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</si>
  <si>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</si>
  <si>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</si>
  <si>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</si>
  <si>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</si>
  <si>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</si>
  <si>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</si>
  <si>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</si>
  <si>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</si>
  <si>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</si>
  <si>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</si>
  <si>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</si>
  <si>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</si>
  <si>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</si>
  <si>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</si>
  <si>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</si>
  <si>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</si>
  <si>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</si>
  <si>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</si>
  <si>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</si>
  <si>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</si>
  <si>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</si>
  <si>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</si>
  <si>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</si>
  <si>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</si>
  <si>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</si>
  <si>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</si>
  <si>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</si>
  <si>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</si>
  <si>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</si>
  <si>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</si>
  <si>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</si>
  <si>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</si>
  <si>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</si>
  <si>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</si>
  <si>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</si>
  <si>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</si>
  <si>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</si>
  <si>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</si>
  <si>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</si>
  <si>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</si>
  <si>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</si>
  <si>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</si>
  <si>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</si>
  <si>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</si>
  <si>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</si>
  <si>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</si>
  <si>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</si>
  <si>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</si>
  <si>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</si>
  <si>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</si>
  <si>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</si>
  <si>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</si>
  <si>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</si>
  <si>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</si>
  <si>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</si>
  <si>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</si>
  <si>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</si>
  <si>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</si>
  <si>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</si>
  <si>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</si>
  <si>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</si>
  <si>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</si>
  <si>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</si>
  <si>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</si>
  <si>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</si>
  <si>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</si>
  <si>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</si>
  <si>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</si>
  <si>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</si>
  <si>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</si>
  <si>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</si>
  <si>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</si>
  <si>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</si>
  <si>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</si>
  <si>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</si>
  <si>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</si>
  <si>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</si>
  <si>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</si>
  <si>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</si>
  <si>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</si>
  <si>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</si>
  <si>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</si>
  <si>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</si>
  <si>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</si>
  <si>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</si>
  <si>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</si>
  <si>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</si>
  <si>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</si>
  <si>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</si>
  <si>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</si>
  <si>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</si>
  <si>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</si>
  <si>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</si>
  <si>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</si>
  <si>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</si>
  <si>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</si>
  <si>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</si>
  <si>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</si>
  <si>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</si>
  <si>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</si>
  <si>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</si>
  <si>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</si>
  <si>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</si>
  <si>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</si>
  <si>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</si>
  <si>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</si>
  <si>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</si>
  <si>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</si>
  <si>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</si>
  <si>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</si>
  <si>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</si>
  <si>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</si>
  <si>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</si>
  <si>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</si>
  <si>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</si>
  <si>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</si>
  <si>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</si>
  <si>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</si>
  <si>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</si>
  <si>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</si>
  <si>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</si>
  <si>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</si>
  <si>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</si>
  <si>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</si>
  <si>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</si>
  <si>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</si>
  <si>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</si>
  <si>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</si>
  <si>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</si>
  <si>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</si>
  <si>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</si>
  <si>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</si>
  <si>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</si>
  <si>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</si>
  <si>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</si>
  <si>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</si>
  <si>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</si>
  <si>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</si>
  <si>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</si>
  <si>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</si>
  <si>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</si>
  <si>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</si>
  <si>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</si>
  <si>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</si>
  <si>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</si>
  <si>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</si>
  <si>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</si>
  <si>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</si>
  <si>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</si>
  <si>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</si>
  <si>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</si>
  <si>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</si>
  <si>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</si>
  <si>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</si>
  <si>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</si>
  <si>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</si>
  <si>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</si>
  <si>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</si>
  <si>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</si>
  <si>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</si>
  <si>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</si>
  <si>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</si>
  <si>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</si>
  <si>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</si>
  <si>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</si>
  <si>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</si>
  <si>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</si>
  <si>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</si>
  <si>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</si>
  <si>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</si>
  <si>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</si>
  <si>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</si>
  <si>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</si>
  <si>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</si>
  <si>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</si>
  <si>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</si>
  <si>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</si>
  <si>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</si>
  <si>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</si>
  <si>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</si>
  <si>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</si>
  <si>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</si>
  <si>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</si>
  <si>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</si>
  <si>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</si>
  <si>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</si>
  <si>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</si>
  <si>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</si>
  <si>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</si>
  <si>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</si>
  <si>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</si>
  <si>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</si>
  <si>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</si>
  <si>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</si>
  <si>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</si>
  <si>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</si>
  <si>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</si>
  <si>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</si>
  <si>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</si>
  <si>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</si>
  <si>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</si>
  <si>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</si>
  <si>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</si>
  <si>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</si>
  <si>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</si>
  <si>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</si>
  <si>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</si>
  <si>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</si>
  <si>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</si>
  <si>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</si>
  <si>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</si>
  <si>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</si>
  <si>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</si>
  <si>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</si>
  <si>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</si>
  <si>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</si>
  <si>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</si>
  <si>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</si>
  <si>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</si>
  <si>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</si>
  <si>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</si>
  <si>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</si>
  <si>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</si>
  <si>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</si>
  <si>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</si>
  <si>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</si>
  <si>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</si>
  <si>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</si>
  <si>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</si>
  <si>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</si>
  <si>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</si>
  <si>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</si>
  <si>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</si>
  <si>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</si>
  <si>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</si>
  <si>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</si>
  <si>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</si>
  <si>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</si>
  <si>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</si>
  <si>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</si>
  <si>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</si>
  <si>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</si>
  <si>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</si>
  <si>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</si>
  <si>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</si>
  <si>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</si>
  <si>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</si>
  <si>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</si>
  <si>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</si>
  <si>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</si>
  <si>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</si>
  <si>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</si>
  <si>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</si>
  <si>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</si>
  <si>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</si>
  <si>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</si>
  <si>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</si>
  <si>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</si>
  <si>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</si>
  <si>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</si>
  <si>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</si>
  <si>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</si>
  <si>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</si>
  <si>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</si>
  <si>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</si>
  <si>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</si>
  <si>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</si>
  <si>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</si>
  <si>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</si>
  <si>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</si>
  <si>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</si>
  <si>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</si>
  <si>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</si>
  <si>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</si>
  <si>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</si>
  <si>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</si>
  <si>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</si>
  <si>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</si>
  <si>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</si>
  <si>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</si>
  <si>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</si>
  <si>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</si>
  <si>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</si>
  <si>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</si>
  <si>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</si>
  <si>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</si>
  <si>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</si>
  <si>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</si>
  <si>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</si>
  <si>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</si>
  <si>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</si>
  <si>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</si>
  <si>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</si>
  <si>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</si>
  <si>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</si>
  <si>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</si>
  <si>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</si>
  <si>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</si>
  <si>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</si>
  <si>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</si>
  <si>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</si>
  <si>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</si>
  <si>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</si>
  <si>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</si>
  <si>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</si>
  <si>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Наличност в края на периода и преводи в процес на сетълмент
(§95-07 - §95-13; §96-07 - §96-09) в лв.:</t>
  </si>
  <si>
    <t>c786</t>
  </si>
  <si>
    <t>d618</t>
  </si>
  <si>
    <t>VII. Наличности от възстановени отчисления от РИОСВ</t>
  </si>
  <si>
    <t>Разшифровка на наличностите в края на периода и преводите в процес на сетълмент (от §95-07 до §95-13; §96-07 - §96-09)  в касовия отчет на бюджета на общината към</t>
  </si>
  <si>
    <t>Дофинансиране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</si>
  <si>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30.04.2025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</si>
  <si>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2025 г." и "Отчет към …… " автоматично се генерират даннни от sheet "OTCHET" към съотвтения месец.</t>
  </si>
  <si>
    <t>6. Колоната "Очаквано изпълнение за 2025 г. - общо" е сума от отчета към съответния месец и очакваните суми по бюджетните позиции, разнесени по месеци.</t>
  </si>
  <si>
    <t xml:space="preserve">РАЗШИФРОВКА НА НАЛИЧНИТЕ СРЕДСТВА ПО БЮДЖЕТА НА ОБЩИНАТА И ПРЕВОДИТЕ В ПРОЦЕС </t>
  </si>
  <si>
    <t xml:space="preserve"> НА СЕТЪЛМЕНТ, ПО ИЗТОЧНИЦИ (В ЛВ.)</t>
  </si>
  <si>
    <t>ОУ Бачо Киро</t>
  </si>
  <si>
    <t>b1349</t>
  </si>
  <si>
    <t>endprint</t>
  </si>
  <si>
    <t>Илтяр Исмаилова</t>
  </si>
  <si>
    <t>31.10.2025г.</t>
  </si>
  <si>
    <t>Валентина Найденова</t>
  </si>
  <si>
    <t>info-300102@edu.mon.bg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</si>
</sst>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  <numFmt numFmtId="202" formatCode="0.0_)"/>
    <numFmt numFmtId="207" formatCode="\x"/>
  </numFmts>
  <fonts count="294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77" fontId="1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27" fillId="0" borderId="0"/>
    <xf numFmtId="0" fontId="35" fillId="0" borderId="0"/>
    <xf numFmtId="0" fontId="165" fillId="0" borderId="0"/>
    <xf numFmtId="0" fontId="162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</cellStyleXfs>
  <cellXfs count="2039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8" fillId="2" borderId="0" xfId="4" applyNumberFormat="1" applyFont="1" applyFill="1" applyAlignment="1">
      <alignment vertical="center"/>
    </xf>
    <xf numFmtId="1" fontId="28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78" fontId="6" fillId="0" borderId="0" xfId="12" applyNumberFormat="1" applyFont="1" applyFill="1" applyBorder="1"/>
    <xf numFmtId="0" fontId="3" fillId="0" borderId="0" xfId="12" applyFont="1" applyFill="1" applyBorder="1"/>
    <xf numFmtId="178" fontId="3" fillId="0" borderId="0" xfId="12" applyNumberFormat="1" applyFont="1" applyFill="1" applyProtection="1">
      <protection locked="0"/>
    </xf>
    <xf numFmtId="178" fontId="3" fillId="0" borderId="0" xfId="12" applyNumberFormat="1" applyFont="1" applyFill="1"/>
    <xf numFmtId="178" fontId="3" fillId="0" borderId="0" xfId="12" applyNumberFormat="1" applyFont="1" applyFill="1" applyBorder="1"/>
    <xf numFmtId="178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78" fontId="10" fillId="0" borderId="0" xfId="12" applyNumberFormat="1" applyFont="1" applyFill="1" applyBorder="1"/>
    <xf numFmtId="178" fontId="10" fillId="0" borderId="0" xfId="12" applyNumberFormat="1" applyFont="1" applyFill="1" applyBorder="1" applyProtection="1">
      <protection locked="0"/>
    </xf>
    <xf numFmtId="178" fontId="10" fillId="0" borderId="0" xfId="12" applyNumberFormat="1" applyFont="1" applyFill="1"/>
    <xf numFmtId="178" fontId="10" fillId="0" borderId="0" xfId="12" applyNumberFormat="1" applyFont="1" applyFill="1" applyProtection="1">
      <protection locked="0"/>
    </xf>
    <xf numFmtId="178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78" fontId="23" fillId="0" borderId="0" xfId="12" applyNumberFormat="1" applyFont="1" applyFill="1" applyBorder="1"/>
    <xf numFmtId="178" fontId="23" fillId="0" borderId="0" xfId="12" applyNumberFormat="1" applyFont="1" applyFill="1" applyBorder="1" applyProtection="1">
      <protection locked="0"/>
    </xf>
    <xf numFmtId="178" fontId="30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31" fillId="0" borderId="0" xfId="4" applyFont="1"/>
    <xf numFmtId="0" fontId="31" fillId="0" borderId="0" xfId="4" applyFont="1" applyAlignment="1"/>
    <xf numFmtId="0" fontId="31" fillId="0" borderId="0" xfId="4" applyFont="1" applyAlignment="1">
      <alignment wrapText="1"/>
    </xf>
    <xf numFmtId="3" fontId="31" fillId="0" borderId="0" xfId="4" applyNumberFormat="1" applyFont="1" applyAlignment="1"/>
    <xf numFmtId="0" fontId="27" fillId="0" borderId="0" xfId="4"/>
    <xf numFmtId="0" fontId="6" fillId="0" borderId="0" xfId="4" applyFont="1" applyAlignment="1"/>
    <xf numFmtId="0" fontId="31" fillId="6" borderId="0" xfId="4" applyFont="1" applyFill="1"/>
    <xf numFmtId="182" fontId="31" fillId="0" borderId="0" xfId="4" applyNumberFormat="1" applyFont="1"/>
    <xf numFmtId="0" fontId="31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7" fillId="6" borderId="0" xfId="4" applyFill="1" applyBorder="1"/>
    <xf numFmtId="0" fontId="31" fillId="0" borderId="0" xfId="4" applyFont="1" applyFill="1"/>
    <xf numFmtId="0" fontId="33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31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7" fillId="0" borderId="0" xfId="4" applyProtection="1"/>
    <xf numFmtId="0" fontId="6" fillId="0" borderId="0" xfId="4" applyFont="1" applyAlignment="1">
      <alignment horizontal="center" wrapText="1"/>
    </xf>
    <xf numFmtId="0" fontId="52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82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8" fillId="16" borderId="0" xfId="4" applyNumberFormat="1" applyFont="1" applyFill="1" applyAlignment="1">
      <alignment vertical="center"/>
    </xf>
    <xf numFmtId="0" fontId="166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79" fontId="11" fillId="17" borderId="3" xfId="4" quotePrefix="1" applyNumberFormat="1" applyFont="1" applyFill="1" applyBorder="1" applyAlignment="1" applyProtection="1">
      <alignment horizontal="center" vertical="center"/>
    </xf>
    <xf numFmtId="179" fontId="167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6" fillId="15" borderId="0" xfId="4" applyFont="1" applyFill="1" applyAlignment="1">
      <alignment horizontal="left" vertical="center"/>
    </xf>
    <xf numFmtId="180" fontId="3" fillId="15" borderId="0" xfId="4" applyNumberFormat="1" applyFont="1" applyFill="1" applyAlignment="1">
      <alignment horizontal="center" vertical="center"/>
    </xf>
    <xf numFmtId="180" fontId="3" fillId="15" borderId="0" xfId="4" applyNumberFormat="1" applyFont="1" applyFill="1" applyAlignment="1">
      <alignment horizontal="left" vertical="center"/>
    </xf>
    <xf numFmtId="180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8" fillId="17" borderId="3" xfId="0" applyNumberFormat="1" applyFont="1" applyFill="1" applyBorder="1" applyAlignment="1" applyProtection="1">
      <alignment horizontal="center" vertical="center"/>
    </xf>
    <xf numFmtId="0" fontId="169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70" fillId="19" borderId="5" xfId="12" applyFont="1" applyFill="1" applyBorder="1" applyAlignment="1">
      <alignment horizontal="left" vertical="center" wrapText="1"/>
    </xf>
    <xf numFmtId="0" fontId="171" fillId="19" borderId="6" xfId="12" applyFont="1" applyFill="1" applyBorder="1" applyAlignment="1">
      <alignment horizontal="center" vertical="center" wrapText="1"/>
    </xf>
    <xf numFmtId="0" fontId="170" fillId="19" borderId="7" xfId="4" applyFont="1" applyFill="1" applyBorder="1" applyAlignment="1">
      <alignment horizontal="center" vertical="center" wrapText="1"/>
    </xf>
    <xf numFmtId="0" fontId="170" fillId="19" borderId="8" xfId="4" applyFont="1" applyFill="1" applyBorder="1" applyAlignment="1">
      <alignment horizontal="center" vertical="center"/>
    </xf>
    <xf numFmtId="0" fontId="170" fillId="19" borderId="3" xfId="4" applyFont="1" applyFill="1" applyBorder="1" applyAlignment="1">
      <alignment horizontal="center" vertical="center"/>
    </xf>
    <xf numFmtId="0" fontId="57" fillId="0" borderId="9" xfId="12" applyFont="1" applyFill="1" applyBorder="1" applyAlignment="1">
      <alignment horizontal="center" vertical="center" wrapText="1"/>
    </xf>
    <xf numFmtId="0" fontId="58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4" fillId="15" borderId="11" xfId="4" applyFont="1" applyFill="1" applyBorder="1" applyAlignment="1">
      <alignment vertical="center"/>
    </xf>
    <xf numFmtId="0" fontId="34" fillId="15" borderId="12" xfId="4" applyFont="1" applyFill="1" applyBorder="1" applyAlignment="1">
      <alignment horizontal="center" vertical="center"/>
    </xf>
    <xf numFmtId="0" fontId="172" fillId="15" borderId="13" xfId="4" applyFont="1" applyFill="1" applyBorder="1" applyAlignment="1">
      <alignment horizontal="left" vertical="center" wrapText="1"/>
    </xf>
    <xf numFmtId="3" fontId="58" fillId="15" borderId="10" xfId="4" quotePrefix="1" applyNumberFormat="1" applyFont="1" applyFill="1" applyBorder="1" applyAlignment="1">
      <alignment horizontal="center" vertical="center"/>
    </xf>
    <xf numFmtId="3" fontId="59" fillId="15" borderId="14" xfId="4" quotePrefix="1" applyNumberFormat="1" applyFont="1" applyFill="1" applyBorder="1" applyAlignment="1">
      <alignment horizontal="center" vertical="center"/>
    </xf>
    <xf numFmtId="3" fontId="59" fillId="15" borderId="15" xfId="4" quotePrefix="1" applyNumberFormat="1" applyFont="1" applyFill="1" applyBorder="1" applyAlignment="1" applyProtection="1">
      <alignment horizontal="center" vertical="center"/>
    </xf>
    <xf numFmtId="3" fontId="60" fillId="15" borderId="13" xfId="4" quotePrefix="1" applyNumberFormat="1" applyFont="1" applyFill="1" applyBorder="1" applyAlignment="1" applyProtection="1">
      <alignment horizontal="center" vertical="center"/>
    </xf>
    <xf numFmtId="181" fontId="61" fillId="8" borderId="11" xfId="12" quotePrefix="1" applyNumberFormat="1" applyFont="1" applyFill="1" applyBorder="1" applyAlignment="1" applyProtection="1">
      <alignment horizontal="right" vertical="center"/>
    </xf>
    <xf numFmtId="0" fontId="61" fillId="8" borderId="16" xfId="12" quotePrefix="1" applyFont="1" applyFill="1" applyBorder="1" applyAlignment="1" applyProtection="1">
      <alignment horizontal="left" vertical="center"/>
    </xf>
    <xf numFmtId="3" fontId="173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81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88" fontId="174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81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88" fontId="174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81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88" fontId="174" fillId="21" borderId="30" xfId="4" applyNumberFormat="1" applyFont="1" applyFill="1" applyBorder="1" applyAlignment="1" applyProtection="1">
      <alignment horizontal="center" vertical="center"/>
    </xf>
    <xf numFmtId="181" fontId="61" fillId="8" borderId="31" xfId="12" quotePrefix="1" applyNumberFormat="1" applyFont="1" applyFill="1" applyBorder="1" applyAlignment="1" applyProtection="1">
      <alignment horizontal="right" vertical="center"/>
    </xf>
    <xf numFmtId="3" fontId="173" fillId="17" borderId="8" xfId="4" applyNumberFormat="1" applyFont="1" applyFill="1" applyBorder="1" applyAlignment="1">
      <alignment horizontal="right" vertical="center"/>
    </xf>
    <xf numFmtId="3" fontId="173" fillId="17" borderId="3" xfId="4" applyNumberFormat="1" applyFont="1" applyFill="1" applyBorder="1" applyAlignment="1" applyProtection="1">
      <alignment horizontal="right" vertical="center"/>
    </xf>
    <xf numFmtId="3" fontId="173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88" fontId="174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81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81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61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73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75" fillId="19" borderId="40" xfId="12" quotePrefix="1" applyFont="1" applyFill="1" applyBorder="1" applyAlignment="1" applyProtection="1">
      <alignment horizontal="right" vertical="center"/>
    </xf>
    <xf numFmtId="0" fontId="169" fillId="19" borderId="41" xfId="12" applyFont="1" applyFill="1" applyBorder="1" applyAlignment="1" applyProtection="1">
      <alignment horizontal="right" vertical="center"/>
    </xf>
    <xf numFmtId="0" fontId="170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81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76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79" fontId="167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86" fontId="168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6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68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77" fillId="23" borderId="5" xfId="4" applyFont="1" applyFill="1" applyBorder="1" applyAlignment="1" applyProtection="1">
      <alignment vertical="center"/>
    </xf>
    <xf numFmtId="0" fontId="177" fillId="23" borderId="6" xfId="4" applyFont="1" applyFill="1" applyBorder="1" applyAlignment="1" applyProtection="1">
      <alignment horizontal="center" vertical="center"/>
    </xf>
    <xf numFmtId="0" fontId="178" fillId="23" borderId="7" xfId="4" applyFont="1" applyFill="1" applyBorder="1" applyAlignment="1" applyProtection="1">
      <alignment horizontal="center" vertical="center" wrapText="1"/>
    </xf>
    <xf numFmtId="0" fontId="179" fillId="23" borderId="11" xfId="4" applyFont="1" applyFill="1" applyBorder="1" applyAlignment="1" applyProtection="1">
      <alignment horizontal="center" vertical="center"/>
    </xf>
    <xf numFmtId="0" fontId="179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80" fillId="24" borderId="8" xfId="4" applyNumberFormat="1" applyFont="1" applyFill="1" applyBorder="1" applyAlignment="1" applyProtection="1">
      <alignment horizontal="center" vertical="center" wrapText="1"/>
    </xf>
    <xf numFmtId="1" fontId="180" fillId="24" borderId="3" xfId="4" applyNumberFormat="1" applyFont="1" applyFill="1" applyBorder="1" applyAlignment="1" applyProtection="1">
      <alignment horizontal="center" vertical="center" wrapText="1"/>
    </xf>
    <xf numFmtId="1" fontId="180" fillId="24" borderId="9" xfId="4" applyNumberFormat="1" applyFont="1" applyFill="1" applyBorder="1" applyAlignment="1" applyProtection="1">
      <alignment horizontal="center" vertical="center" wrapText="1"/>
    </xf>
    <xf numFmtId="0" fontId="181" fillId="23" borderId="10" xfId="4" applyFont="1" applyFill="1" applyBorder="1" applyAlignment="1" applyProtection="1">
      <alignment horizontal="center" vertical="center" wrapText="1"/>
    </xf>
    <xf numFmtId="0" fontId="62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82" fillId="15" borderId="9" xfId="4" applyFont="1" applyFill="1" applyBorder="1" applyAlignment="1" applyProtection="1">
      <alignment horizontal="left" vertical="center" wrapText="1"/>
    </xf>
    <xf numFmtId="3" fontId="44" fillId="15" borderId="8" xfId="4" quotePrefix="1" applyNumberFormat="1" applyFont="1" applyFill="1" applyBorder="1" applyAlignment="1" applyProtection="1">
      <alignment horizontal="center" vertical="center"/>
    </xf>
    <xf numFmtId="3" fontId="44" fillId="15" borderId="3" xfId="4" quotePrefix="1" applyNumberFormat="1" applyFont="1" applyFill="1" applyBorder="1" applyAlignment="1" applyProtection="1">
      <alignment horizontal="center" vertical="center"/>
    </xf>
    <xf numFmtId="3" fontId="44" fillId="15" borderId="9" xfId="4" quotePrefix="1" applyNumberFormat="1" applyFont="1" applyFill="1" applyBorder="1" applyAlignment="1" applyProtection="1">
      <alignment horizontal="center" vertical="center"/>
    </xf>
    <xf numFmtId="3" fontId="29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81" fontId="183" fillId="24" borderId="31" xfId="12" quotePrefix="1" applyNumberFormat="1" applyFont="1" applyFill="1" applyBorder="1" applyAlignment="1" applyProtection="1">
      <alignment horizontal="right" vertical="center"/>
    </xf>
    <xf numFmtId="3" fontId="180" fillId="24" borderId="52" xfId="4" applyNumberFormat="1" applyFont="1" applyFill="1" applyBorder="1" applyAlignment="1" applyProtection="1">
      <alignment horizontal="right" vertical="center"/>
    </xf>
    <xf numFmtId="3" fontId="182" fillId="24" borderId="8" xfId="4" applyNumberFormat="1" applyFont="1" applyFill="1" applyBorder="1" applyAlignment="1" applyProtection="1">
      <alignment horizontal="right" vertical="center"/>
    </xf>
    <xf numFmtId="3" fontId="182" fillId="24" borderId="3" xfId="4" applyNumberFormat="1" applyFont="1" applyFill="1" applyBorder="1" applyAlignment="1" applyProtection="1">
      <alignment horizontal="right" vertical="center"/>
    </xf>
    <xf numFmtId="3" fontId="182" fillId="24" borderId="9" xfId="4" applyNumberFormat="1" applyFont="1" applyFill="1" applyBorder="1" applyAlignment="1" applyProtection="1">
      <alignment horizontal="right" vertical="center"/>
    </xf>
    <xf numFmtId="0" fontId="184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81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81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81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81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81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81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81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81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83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81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81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81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3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81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81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83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78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81" fontId="183" fillId="24" borderId="31" xfId="12" quotePrefix="1" applyNumberFormat="1" applyFont="1" applyFill="1" applyBorder="1" applyAlignment="1" applyProtection="1">
      <alignment horizontal="right"/>
    </xf>
    <xf numFmtId="178" fontId="3" fillId="15" borderId="17" xfId="12" applyNumberFormat="1" applyFont="1" applyFill="1" applyBorder="1" applyAlignment="1" applyProtection="1">
      <alignment horizontal="right"/>
    </xf>
    <xf numFmtId="181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81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81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81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81" fontId="185" fillId="15" borderId="75" xfId="12" quotePrefix="1" applyNumberFormat="1" applyFont="1" applyFill="1" applyBorder="1" applyAlignment="1" applyProtection="1">
      <alignment horizontal="right" vertical="center"/>
    </xf>
    <xf numFmtId="0" fontId="185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83" fontId="183" fillId="17" borderId="31" xfId="12" applyNumberFormat="1" applyFont="1" applyFill="1" applyBorder="1" applyAlignment="1" applyProtection="1">
      <alignment horizontal="right"/>
    </xf>
    <xf numFmtId="3" fontId="183" fillId="17" borderId="52" xfId="4" applyNumberFormat="1" applyFont="1" applyFill="1" applyBorder="1" applyAlignment="1" applyProtection="1">
      <alignment horizontal="right" vertical="center"/>
    </xf>
    <xf numFmtId="3" fontId="177" fillId="17" borderId="8" xfId="4" applyNumberFormat="1" applyFont="1" applyFill="1" applyBorder="1" applyAlignment="1" applyProtection="1">
      <alignment horizontal="right" vertical="center"/>
    </xf>
    <xf numFmtId="3" fontId="177" fillId="17" borderId="3" xfId="4" applyNumberFormat="1" applyFont="1" applyFill="1" applyBorder="1" applyAlignment="1" applyProtection="1">
      <alignment horizontal="right" vertical="center"/>
    </xf>
    <xf numFmtId="3" fontId="177" fillId="17" borderId="9" xfId="4" applyNumberFormat="1" applyFont="1" applyFill="1" applyBorder="1" applyAlignment="1" applyProtection="1">
      <alignment horizontal="right" vertical="center"/>
    </xf>
    <xf numFmtId="183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83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83" fontId="186" fillId="23" borderId="40" xfId="12" applyNumberFormat="1" applyFont="1" applyFill="1" applyBorder="1" applyAlignment="1" applyProtection="1">
      <alignment horizontal="right" vertical="center"/>
    </xf>
    <xf numFmtId="0" fontId="179" fillId="23" borderId="41" xfId="12" applyFont="1" applyFill="1" applyBorder="1" applyAlignment="1" applyProtection="1">
      <alignment horizontal="right" vertical="center"/>
    </xf>
    <xf numFmtId="0" fontId="180" fillId="23" borderId="42" xfId="14" applyFont="1" applyFill="1" applyBorder="1" applyAlignment="1" applyProtection="1">
      <alignment horizontal="center" vertical="center" wrapText="1"/>
    </xf>
    <xf numFmtId="3" fontId="180" fillId="23" borderId="80" xfId="4" applyNumberFormat="1" applyFont="1" applyFill="1" applyBorder="1" applyAlignment="1" applyProtection="1">
      <alignment horizontal="right" vertical="center"/>
    </xf>
    <xf numFmtId="3" fontId="182" fillId="23" borderId="40" xfId="4" applyNumberFormat="1" applyFont="1" applyFill="1" applyBorder="1" applyAlignment="1" applyProtection="1">
      <alignment horizontal="right" vertical="center"/>
    </xf>
    <xf numFmtId="3" fontId="182" fillId="23" borderId="41" xfId="4" applyNumberFormat="1" applyFont="1" applyFill="1" applyBorder="1" applyAlignment="1" applyProtection="1">
      <alignment horizontal="right" vertical="center"/>
    </xf>
    <xf numFmtId="3" fontId="182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79" fontId="187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80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9" fillId="17" borderId="3" xfId="4" applyFont="1" applyFill="1" applyBorder="1" applyAlignment="1" applyProtection="1">
      <alignment horizontal="center" vertical="center"/>
    </xf>
    <xf numFmtId="0" fontId="188" fillId="25" borderId="5" xfId="4" applyFont="1" applyFill="1" applyBorder="1" applyAlignment="1" applyProtection="1">
      <alignment vertical="center"/>
    </xf>
    <xf numFmtId="0" fontId="188" fillId="25" borderId="6" xfId="4" applyFont="1" applyFill="1" applyBorder="1" applyAlignment="1" applyProtection="1">
      <alignment horizontal="center" vertical="center"/>
    </xf>
    <xf numFmtId="0" fontId="189" fillId="25" borderId="7" xfId="4" applyFont="1" applyFill="1" applyBorder="1" applyAlignment="1" applyProtection="1">
      <alignment horizontal="center" vertical="center" wrapText="1"/>
    </xf>
    <xf numFmtId="0" fontId="190" fillId="25" borderId="14" xfId="4" quotePrefix="1" applyFont="1" applyFill="1" applyBorder="1" applyAlignment="1" applyProtection="1">
      <alignment horizontal="center" vertical="center"/>
    </xf>
    <xf numFmtId="0" fontId="190" fillId="25" borderId="15" xfId="4" applyFont="1" applyFill="1" applyBorder="1" applyAlignment="1" applyProtection="1">
      <alignment horizontal="center" vertical="center"/>
    </xf>
    <xf numFmtId="0" fontId="191" fillId="0" borderId="82" xfId="12" applyFont="1" applyFill="1" applyBorder="1" applyAlignment="1" applyProtection="1">
      <alignment horizontal="center" vertical="center" wrapText="1"/>
    </xf>
    <xf numFmtId="1" fontId="189" fillId="26" borderId="14" xfId="4" applyNumberFormat="1" applyFont="1" applyFill="1" applyBorder="1" applyAlignment="1" applyProtection="1">
      <alignment horizontal="center" vertical="center" wrapText="1"/>
    </xf>
    <xf numFmtId="1" fontId="189" fillId="26" borderId="83" xfId="4" applyNumberFormat="1" applyFont="1" applyFill="1" applyBorder="1" applyAlignment="1" applyProtection="1">
      <alignment horizontal="center" vertical="center" wrapText="1"/>
    </xf>
    <xf numFmtId="1" fontId="189" fillId="26" borderId="13" xfId="4" applyNumberFormat="1" applyFont="1" applyFill="1" applyBorder="1" applyAlignment="1" applyProtection="1">
      <alignment horizontal="center" vertical="center" wrapText="1"/>
    </xf>
    <xf numFmtId="0" fontId="192" fillId="25" borderId="10" xfId="4" applyFont="1" applyFill="1" applyBorder="1" applyAlignment="1" applyProtection="1">
      <alignment horizontal="center" vertical="center" wrapText="1"/>
    </xf>
    <xf numFmtId="0" fontId="193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88" fillId="15" borderId="9" xfId="4" applyNumberFormat="1" applyFont="1" applyFill="1" applyBorder="1" applyAlignment="1" applyProtection="1">
      <alignment horizontal="left" vertical="center" wrapText="1"/>
    </xf>
    <xf numFmtId="3" fontId="58" fillId="15" borderId="52" xfId="4" quotePrefix="1" applyNumberFormat="1" applyFont="1" applyFill="1" applyBorder="1" applyAlignment="1">
      <alignment horizontal="center" vertical="center"/>
    </xf>
    <xf numFmtId="3" fontId="59" fillId="15" borderId="8" xfId="4" quotePrefix="1" applyNumberFormat="1" applyFont="1" applyFill="1" applyBorder="1" applyAlignment="1">
      <alignment horizontal="center" vertical="center"/>
    </xf>
    <xf numFmtId="3" fontId="59" fillId="15" borderId="3" xfId="4" quotePrefix="1" applyNumberFormat="1" applyFont="1" applyFill="1" applyBorder="1" applyAlignment="1" applyProtection="1">
      <alignment horizontal="center" vertical="center"/>
    </xf>
    <xf numFmtId="3" fontId="60" fillId="15" borderId="9" xfId="4" quotePrefix="1" applyNumberFormat="1" applyFont="1" applyFill="1" applyBorder="1" applyAlignment="1" applyProtection="1">
      <alignment horizontal="center" vertical="center"/>
    </xf>
    <xf numFmtId="3" fontId="29" fillId="15" borderId="52" xfId="4" quotePrefix="1" applyNumberFormat="1" applyFont="1" applyFill="1" applyBorder="1" applyAlignment="1" applyProtection="1">
      <alignment horizontal="center" vertical="center"/>
    </xf>
    <xf numFmtId="0" fontId="194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81" fontId="195" fillId="26" borderId="31" xfId="12" quotePrefix="1" applyNumberFormat="1" applyFont="1" applyFill="1" applyBorder="1" applyAlignment="1" applyProtection="1">
      <alignment horizontal="right" vertical="center"/>
    </xf>
    <xf numFmtId="3" fontId="196" fillId="26" borderId="8" xfId="4" applyNumberFormat="1" applyFont="1" applyFill="1" applyBorder="1" applyAlignment="1" applyProtection="1">
      <alignment vertical="center"/>
    </xf>
    <xf numFmtId="3" fontId="196" fillId="26" borderId="3" xfId="4" applyNumberFormat="1" applyFont="1" applyFill="1" applyBorder="1" applyAlignment="1" applyProtection="1">
      <alignment vertical="center"/>
    </xf>
    <xf numFmtId="3" fontId="196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81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88" fontId="174" fillId="21" borderId="67" xfId="4" applyNumberFormat="1" applyFont="1" applyFill="1" applyBorder="1" applyAlignment="1" applyProtection="1">
      <alignment horizontal="center" vertical="center"/>
    </xf>
    <xf numFmtId="181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88" fontId="174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81" fontId="195" fillId="26" borderId="31" xfId="12" quotePrefix="1" applyNumberFormat="1" applyFont="1" applyFill="1" applyBorder="1" applyAlignment="1">
      <alignment horizontal="right" vertical="center"/>
    </xf>
    <xf numFmtId="3" fontId="196" fillId="26" borderId="8" xfId="4" applyNumberFormat="1" applyFont="1" applyFill="1" applyBorder="1" applyAlignment="1">
      <alignment vertical="center"/>
    </xf>
    <xf numFmtId="3" fontId="196" fillId="26" borderId="4" xfId="4" applyNumberFormat="1" applyFont="1" applyFill="1" applyBorder="1" applyAlignment="1">
      <alignment vertical="center"/>
    </xf>
    <xf numFmtId="181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81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81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88" fontId="174" fillId="21" borderId="13" xfId="4" applyNumberFormat="1" applyFont="1" applyFill="1" applyBorder="1" applyAlignment="1" applyProtection="1">
      <alignment horizontal="center" vertical="center"/>
    </xf>
    <xf numFmtId="3" fontId="196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81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81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96" fillId="26" borderId="8" xfId="4" applyNumberFormat="1" applyFont="1" applyFill="1" applyBorder="1" applyAlignment="1" applyProtection="1">
      <alignment vertical="center"/>
      <protection locked="0"/>
    </xf>
    <xf numFmtId="3" fontId="196" fillId="26" borderId="3" xfId="4" applyNumberFormat="1" applyFont="1" applyFill="1" applyBorder="1" applyAlignment="1" applyProtection="1">
      <alignment vertical="center"/>
      <protection locked="0"/>
    </xf>
    <xf numFmtId="181" fontId="9" fillId="15" borderId="18" xfId="12" applyNumberFormat="1" applyFont="1" applyFill="1" applyBorder="1" applyAlignment="1">
      <alignment horizontal="right" vertical="center"/>
    </xf>
    <xf numFmtId="188" fontId="174" fillId="21" borderId="20" xfId="4" applyNumberFormat="1" applyFont="1" applyFill="1" applyBorder="1" applyAlignment="1" applyProtection="1">
      <alignment horizontal="center" vertical="center"/>
    </xf>
    <xf numFmtId="188" fontId="174" fillId="21" borderId="18" xfId="4" applyNumberFormat="1" applyFont="1" applyFill="1" applyBorder="1" applyAlignment="1" applyProtection="1">
      <alignment horizontal="center" vertical="center"/>
    </xf>
    <xf numFmtId="188" fontId="174" fillId="21" borderId="24" xfId="4" applyNumberFormat="1" applyFont="1" applyFill="1" applyBorder="1" applyAlignment="1" applyProtection="1">
      <alignment horizontal="center" vertical="center"/>
    </xf>
    <xf numFmtId="188" fontId="174" fillId="21" borderId="22" xfId="4" applyNumberFormat="1" applyFont="1" applyFill="1" applyBorder="1" applyAlignment="1" applyProtection="1">
      <alignment horizontal="center" vertical="center"/>
    </xf>
    <xf numFmtId="188" fontId="174" fillId="21" borderId="33" xfId="4" applyNumberFormat="1" applyFont="1" applyFill="1" applyBorder="1" applyAlignment="1" applyProtection="1">
      <alignment horizontal="center" vertical="center"/>
    </xf>
    <xf numFmtId="188" fontId="174" fillId="21" borderId="34" xfId="4" applyNumberFormat="1" applyFont="1" applyFill="1" applyBorder="1" applyAlignment="1" applyProtection="1">
      <alignment horizontal="center" vertical="center"/>
    </xf>
    <xf numFmtId="0" fontId="197" fillId="25" borderId="40" xfId="12" quotePrefix="1" applyFont="1" applyFill="1" applyBorder="1" applyAlignment="1">
      <alignment horizontal="right" vertical="center"/>
    </xf>
    <xf numFmtId="0" fontId="190" fillId="25" borderId="41" xfId="12" applyFont="1" applyFill="1" applyBorder="1" applyAlignment="1">
      <alignment horizontal="right" vertical="center"/>
    </xf>
    <xf numFmtId="0" fontId="189" fillId="25" borderId="42" xfId="12" applyFont="1" applyFill="1" applyBorder="1" applyAlignment="1">
      <alignment horizontal="center" vertical="center" wrapText="1"/>
    </xf>
    <xf numFmtId="3" fontId="196" fillId="25" borderId="40" xfId="4" applyNumberFormat="1" applyFont="1" applyFill="1" applyBorder="1" applyAlignment="1">
      <alignment vertical="center"/>
    </xf>
    <xf numFmtId="3" fontId="196" fillId="25" borderId="41" xfId="4" applyNumberFormat="1" applyFont="1" applyFill="1" applyBorder="1" applyAlignment="1">
      <alignment vertical="center"/>
    </xf>
    <xf numFmtId="0" fontId="193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88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81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97" fillId="25" borderId="40" xfId="12" quotePrefix="1" applyFont="1" applyFill="1" applyBorder="1" applyAlignment="1" applyProtection="1">
      <alignment horizontal="right" vertical="center"/>
    </xf>
    <xf numFmtId="0" fontId="190" fillId="25" borderId="41" xfId="12" applyFont="1" applyFill="1" applyBorder="1" applyAlignment="1" applyProtection="1">
      <alignment horizontal="right" vertical="center"/>
    </xf>
    <xf numFmtId="0" fontId="189" fillId="25" borderId="42" xfId="12" applyFont="1" applyFill="1" applyBorder="1" applyAlignment="1" applyProtection="1">
      <alignment horizontal="center" vertical="center" wrapText="1"/>
    </xf>
    <xf numFmtId="3" fontId="189" fillId="25" borderId="80" xfId="4" applyNumberFormat="1" applyFont="1" applyFill="1" applyBorder="1" applyAlignment="1" applyProtection="1">
      <alignment vertical="center"/>
    </xf>
    <xf numFmtId="3" fontId="196" fillId="25" borderId="40" xfId="4" applyNumberFormat="1" applyFont="1" applyFill="1" applyBorder="1" applyAlignment="1" applyProtection="1">
      <alignment vertical="center"/>
    </xf>
    <xf numFmtId="3" fontId="196" fillId="25" borderId="41" xfId="4" applyNumberFormat="1" applyFont="1" applyFill="1" applyBorder="1" applyAlignment="1" applyProtection="1">
      <alignment vertical="center"/>
    </xf>
    <xf numFmtId="3" fontId="196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5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8" fillId="15" borderId="90" xfId="4" quotePrefix="1" applyNumberFormat="1" applyFont="1" applyFill="1" applyBorder="1" applyAlignment="1">
      <alignment horizontal="center" vertical="center"/>
    </xf>
    <xf numFmtId="3" fontId="59" fillId="15" borderId="85" xfId="4" quotePrefix="1" applyNumberFormat="1" applyFont="1" applyFill="1" applyBorder="1" applyAlignment="1">
      <alignment horizontal="center" vertical="center"/>
    </xf>
    <xf numFmtId="3" fontId="59" fillId="15" borderId="84" xfId="4" quotePrefix="1" applyNumberFormat="1" applyFont="1" applyFill="1" applyBorder="1" applyAlignment="1" applyProtection="1">
      <alignment horizontal="center" vertical="center"/>
    </xf>
    <xf numFmtId="3" fontId="60" fillId="15" borderId="91" xfId="4" quotePrefix="1" applyNumberFormat="1" applyFont="1" applyFill="1" applyBorder="1" applyAlignment="1" applyProtection="1">
      <alignment horizontal="center" vertical="center"/>
    </xf>
    <xf numFmtId="3" fontId="44" fillId="15" borderId="85" xfId="4" quotePrefix="1" applyNumberFormat="1" applyFont="1" applyFill="1" applyBorder="1" applyAlignment="1" applyProtection="1">
      <alignment horizontal="center" vertical="center"/>
    </xf>
    <xf numFmtId="3" fontId="44" fillId="15" borderId="84" xfId="4" quotePrefix="1" applyNumberFormat="1" applyFont="1" applyFill="1" applyBorder="1" applyAlignment="1" applyProtection="1">
      <alignment horizontal="center" vertical="center"/>
    </xf>
    <xf numFmtId="3" fontId="44" fillId="15" borderId="91" xfId="4" quotePrefix="1" applyNumberFormat="1" applyFont="1" applyFill="1" applyBorder="1" applyAlignment="1" applyProtection="1">
      <alignment horizontal="center" vertical="center"/>
    </xf>
    <xf numFmtId="3" fontId="29" fillId="15" borderId="90" xfId="4" quotePrefix="1" applyNumberFormat="1" applyFont="1" applyFill="1" applyBorder="1" applyAlignment="1" applyProtection="1">
      <alignment horizontal="center" vertical="center"/>
    </xf>
    <xf numFmtId="178" fontId="3" fillId="15" borderId="0" xfId="4" quotePrefix="1" applyNumberFormat="1" applyFont="1" applyFill="1" applyBorder="1" applyAlignment="1" applyProtection="1">
      <alignment horizontal="center" vertical="center"/>
    </xf>
    <xf numFmtId="178" fontId="11" fillId="28" borderId="92" xfId="4" quotePrefix="1" applyNumberFormat="1" applyFont="1" applyFill="1" applyBorder="1" applyAlignment="1" applyProtection="1">
      <alignment horizontal="center" vertical="center" wrapText="1"/>
    </xf>
    <xf numFmtId="189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89" fontId="6" fillId="28" borderId="92" xfId="4" applyNumberFormat="1" applyFont="1" applyFill="1" applyBorder="1" applyAlignment="1" applyProtection="1">
      <alignment horizontal="right" vertical="center"/>
    </xf>
    <xf numFmtId="178" fontId="3" fillId="15" borderId="0" xfId="4" applyNumberFormat="1" applyFont="1" applyFill="1" applyBorder="1" applyAlignment="1" applyProtection="1">
      <alignment vertical="center"/>
    </xf>
    <xf numFmtId="178" fontId="11" fillId="28" borderId="80" xfId="4" quotePrefix="1" applyNumberFormat="1" applyFont="1" applyFill="1" applyBorder="1" applyAlignment="1" applyProtection="1">
      <alignment horizontal="center" vertical="center" wrapText="1"/>
    </xf>
    <xf numFmtId="189" fontId="11" fillId="28" borderId="80" xfId="4" applyNumberFormat="1" applyFont="1" applyFill="1" applyBorder="1" applyAlignment="1" applyProtection="1">
      <alignment horizontal="right" vertical="center"/>
    </xf>
    <xf numFmtId="189" fontId="3" fillId="19" borderId="40" xfId="4" applyNumberFormat="1" applyFont="1" applyFill="1" applyBorder="1" applyAlignment="1" applyProtection="1">
      <alignment horizontal="right" vertical="center"/>
    </xf>
    <xf numFmtId="189" fontId="3" fillId="19" borderId="41" xfId="4" applyNumberFormat="1" applyFont="1" applyFill="1" applyBorder="1" applyAlignment="1" applyProtection="1">
      <alignment horizontal="right" vertical="center"/>
    </xf>
    <xf numFmtId="189" fontId="3" fillId="19" borderId="42" xfId="4" applyNumberFormat="1" applyFont="1" applyFill="1" applyBorder="1" applyAlignment="1" applyProtection="1">
      <alignment horizontal="right" vertical="center"/>
    </xf>
    <xf numFmtId="189" fontId="6" fillId="28" borderId="80" xfId="4" applyNumberFormat="1" applyFont="1" applyFill="1" applyBorder="1" applyAlignment="1" applyProtection="1">
      <alignment horizontal="right" vertical="center"/>
    </xf>
    <xf numFmtId="0" fontId="198" fillId="15" borderId="94" xfId="8" applyFont="1" applyFill="1" applyBorder="1" applyProtection="1"/>
    <xf numFmtId="190" fontId="198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99" fillId="29" borderId="95" xfId="4" quotePrefix="1" applyFont="1" applyFill="1" applyBorder="1" applyAlignment="1" applyProtection="1">
      <alignment vertical="center"/>
    </xf>
    <xf numFmtId="0" fontId="200" fillId="29" borderId="96" xfId="4" applyFont="1" applyFill="1" applyBorder="1" applyAlignment="1" applyProtection="1">
      <alignment horizontal="center" vertical="center"/>
    </xf>
    <xf numFmtId="0" fontId="199" fillId="29" borderId="97" xfId="4" quotePrefix="1" applyFont="1" applyFill="1" applyBorder="1" applyAlignment="1" applyProtection="1">
      <alignment horizontal="center" vertical="center" wrapText="1"/>
    </xf>
    <xf numFmtId="0" fontId="201" fillId="29" borderId="8" xfId="4" quotePrefix="1" applyFont="1" applyFill="1" applyBorder="1" applyAlignment="1" applyProtection="1">
      <alignment horizontal="center" vertical="center"/>
    </xf>
    <xf numFmtId="0" fontId="201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99" fillId="15" borderId="14" xfId="4" applyNumberFormat="1" applyFont="1" applyFill="1" applyBorder="1" applyAlignment="1" applyProtection="1">
      <alignment horizontal="center" vertical="center" wrapText="1"/>
    </xf>
    <xf numFmtId="1" fontId="199" fillId="15" borderId="83" xfId="4" applyNumberFormat="1" applyFont="1" applyFill="1" applyBorder="1" applyAlignment="1" applyProtection="1">
      <alignment horizontal="center" vertical="center" wrapText="1"/>
    </xf>
    <xf numFmtId="1" fontId="199" fillId="15" borderId="13" xfId="4" applyNumberFormat="1" applyFont="1" applyFill="1" applyBorder="1" applyAlignment="1" applyProtection="1">
      <alignment horizontal="center" vertical="center" wrapText="1"/>
    </xf>
    <xf numFmtId="0" fontId="202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200" fillId="15" borderId="0" xfId="4" applyFont="1" applyFill="1" applyBorder="1" applyAlignment="1" applyProtection="1">
      <alignment horizontal="left" vertical="center" wrapText="1"/>
    </xf>
    <xf numFmtId="181" fontId="203" fillId="30" borderId="31" xfId="12" quotePrefix="1" applyNumberFormat="1" applyFont="1" applyFill="1" applyBorder="1" applyAlignment="1">
      <alignment horizontal="right" vertical="center"/>
    </xf>
    <xf numFmtId="3" fontId="199" fillId="30" borderId="52" xfId="4" applyNumberFormat="1" applyFont="1" applyFill="1" applyBorder="1" applyAlignment="1" applyProtection="1">
      <alignment vertical="center"/>
    </xf>
    <xf numFmtId="3" fontId="204" fillId="30" borderId="8" xfId="4" applyNumberFormat="1" applyFont="1" applyFill="1" applyBorder="1" applyAlignment="1">
      <alignment vertical="center"/>
    </xf>
    <xf numFmtId="3" fontId="204" fillId="30" borderId="3" xfId="4" applyNumberFormat="1" applyFont="1" applyFill="1" applyBorder="1" applyAlignment="1" applyProtection="1">
      <alignment vertical="center"/>
    </xf>
    <xf numFmtId="3" fontId="204" fillId="30" borderId="9" xfId="4" applyNumberFormat="1" applyFont="1" applyFill="1" applyBorder="1" applyAlignment="1" applyProtection="1">
      <alignment vertical="center"/>
    </xf>
    <xf numFmtId="178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88" fontId="174" fillId="31" borderId="21" xfId="4" applyNumberFormat="1" applyFont="1" applyFill="1" applyBorder="1" applyAlignment="1" applyProtection="1">
      <alignment horizontal="center" vertical="center"/>
    </xf>
    <xf numFmtId="188" fontId="174" fillId="31" borderId="25" xfId="4" applyNumberFormat="1" applyFont="1" applyFill="1" applyBorder="1" applyAlignment="1" applyProtection="1">
      <alignment horizontal="center" vertical="center"/>
    </xf>
    <xf numFmtId="188" fontId="174" fillId="31" borderId="35" xfId="4" applyNumberFormat="1" applyFont="1" applyFill="1" applyBorder="1" applyAlignment="1" applyProtection="1">
      <alignment horizontal="center" vertical="center"/>
    </xf>
    <xf numFmtId="3" fontId="204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81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204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88" fontId="174" fillId="31" borderId="67" xfId="4" applyNumberFormat="1" applyFont="1" applyFill="1" applyBorder="1" applyAlignment="1" applyProtection="1">
      <alignment horizontal="center" vertical="center"/>
    </xf>
    <xf numFmtId="181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88" fontId="174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99" fillId="30" borderId="52" xfId="4" applyNumberFormat="1" applyFont="1" applyFill="1" applyBorder="1" applyAlignment="1" applyProtection="1">
      <alignment horizontal="right" vertical="center"/>
    </xf>
    <xf numFmtId="3" fontId="204" fillId="30" borderId="8" xfId="4" applyNumberFormat="1" applyFont="1" applyFill="1" applyBorder="1" applyAlignment="1" applyProtection="1">
      <alignment horizontal="right" vertical="center"/>
    </xf>
    <xf numFmtId="3" fontId="204" fillId="30" borderId="3" xfId="4" applyNumberFormat="1" applyFont="1" applyFill="1" applyBorder="1" applyAlignment="1" applyProtection="1">
      <alignment horizontal="right" vertical="center"/>
    </xf>
    <xf numFmtId="181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81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204" fillId="30" borderId="8" xfId="4" applyNumberFormat="1" applyFont="1" applyFill="1" applyBorder="1" applyAlignment="1" applyProtection="1">
      <alignment horizontal="right" vertical="center"/>
      <protection locked="0"/>
    </xf>
    <xf numFmtId="3" fontId="204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81" fontId="203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81" fontId="203" fillId="30" borderId="11" xfId="12" quotePrefix="1" applyNumberFormat="1" applyFont="1" applyFill="1" applyBorder="1" applyAlignment="1">
      <alignment horizontal="right" vertical="center"/>
    </xf>
    <xf numFmtId="3" fontId="199" fillId="30" borderId="10" xfId="4" applyNumberFormat="1" applyFont="1" applyFill="1" applyBorder="1" applyAlignment="1" applyProtection="1">
      <alignment vertical="center"/>
    </xf>
    <xf numFmtId="3" fontId="204" fillId="30" borderId="14" xfId="4" applyNumberFormat="1" applyFont="1" applyFill="1" applyBorder="1" applyAlignment="1" applyProtection="1">
      <alignment vertical="center"/>
    </xf>
    <xf numFmtId="3" fontId="204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81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81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81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88" fontId="166" fillId="21" borderId="53" xfId="4" applyNumberFormat="1" applyFont="1" applyFill="1" applyBorder="1" applyAlignment="1" applyProtection="1">
      <alignment horizontal="center" vertical="center"/>
    </xf>
    <xf numFmtId="188" fontId="166" fillId="21" borderId="55" xfId="4" applyNumberFormat="1" applyFont="1" applyFill="1" applyBorder="1" applyAlignment="1" applyProtection="1">
      <alignment horizontal="center" vertical="center"/>
    </xf>
    <xf numFmtId="188" fontId="166" fillId="21" borderId="57" xfId="4" applyNumberFormat="1" applyFont="1" applyFill="1" applyBorder="1" applyAlignment="1" applyProtection="1">
      <alignment horizontal="center" vertical="center"/>
    </xf>
    <xf numFmtId="178" fontId="6" fillId="15" borderId="17" xfId="12" applyNumberFormat="1" applyFont="1" applyFill="1" applyBorder="1" applyAlignment="1">
      <alignment horizontal="right" vertical="center"/>
    </xf>
    <xf numFmtId="181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88" fontId="174" fillId="21" borderId="78" xfId="4" applyNumberFormat="1" applyFont="1" applyFill="1" applyBorder="1" applyAlignment="1" applyProtection="1">
      <alignment horizontal="center" vertical="center"/>
    </xf>
    <xf numFmtId="188" fontId="174" fillId="21" borderId="75" xfId="4" applyNumberFormat="1" applyFont="1" applyFill="1" applyBorder="1" applyAlignment="1" applyProtection="1">
      <alignment horizontal="center" vertical="center"/>
    </xf>
    <xf numFmtId="188" fontId="174" fillId="31" borderId="79" xfId="4" applyNumberFormat="1" applyFont="1" applyFill="1" applyBorder="1" applyAlignment="1" applyProtection="1">
      <alignment horizontal="center" vertical="center"/>
    </xf>
    <xf numFmtId="188" fontId="174" fillId="31" borderId="30" xfId="4" applyNumberFormat="1" applyFont="1" applyFill="1" applyBorder="1" applyAlignment="1" applyProtection="1">
      <alignment horizontal="center" vertical="center"/>
    </xf>
    <xf numFmtId="178" fontId="205" fillId="29" borderId="104" xfId="12" applyNumberFormat="1" applyFont="1" applyFill="1" applyBorder="1" applyAlignment="1">
      <alignment horizontal="right" vertical="center"/>
    </xf>
    <xf numFmtId="181" fontId="206" fillId="29" borderId="41" xfId="12" quotePrefix="1" applyNumberFormat="1" applyFont="1" applyFill="1" applyBorder="1" applyAlignment="1">
      <alignment horizontal="right" vertical="center"/>
    </xf>
    <xf numFmtId="0" fontId="199" fillId="29" borderId="105" xfId="12" applyFont="1" applyFill="1" applyBorder="1" applyAlignment="1">
      <alignment horizontal="center" vertical="center" wrapText="1"/>
    </xf>
    <xf numFmtId="3" fontId="203" fillId="29" borderId="80" xfId="4" applyNumberFormat="1" applyFont="1" applyFill="1" applyBorder="1" applyAlignment="1" applyProtection="1">
      <alignment vertical="center"/>
    </xf>
    <xf numFmtId="3" fontId="200" fillId="29" borderId="40" xfId="4" applyNumberFormat="1" applyFont="1" applyFill="1" applyBorder="1" applyAlignment="1">
      <alignment vertical="center"/>
    </xf>
    <xf numFmtId="3" fontId="200" fillId="29" borderId="106" xfId="4" applyNumberFormat="1" applyFont="1" applyFill="1" applyBorder="1" applyAlignment="1">
      <alignment vertical="center"/>
    </xf>
    <xf numFmtId="3" fontId="200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90" fontId="198" fillId="15" borderId="94" xfId="8" applyNumberFormat="1" applyFont="1" applyFill="1" applyBorder="1" applyProtection="1"/>
    <xf numFmtId="190" fontId="207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208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209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210" fillId="24" borderId="3" xfId="4" applyFont="1" applyFill="1" applyBorder="1" applyAlignment="1" applyProtection="1">
      <alignment horizontal="center" vertical="center"/>
      <protection locked="0"/>
    </xf>
    <xf numFmtId="3" fontId="210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209" fillId="15" borderId="0" xfId="4" applyFont="1" applyFill="1" applyAlignment="1">
      <alignment vertical="center"/>
    </xf>
    <xf numFmtId="0" fontId="209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83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67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87" fontId="11" fillId="24" borderId="3" xfId="4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211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12" fillId="17" borderId="3" xfId="4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4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4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196" fillId="26" borderId="41" xfId="4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13" fillId="35" borderId="31" xfId="8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14" fillId="15" borderId="16" xfId="0" quotePrefix="1" applyNumberFormat="1" applyFont="1" applyFill="1" applyBorder="1" applyAlignment="1" applyProtection="1"/>
    <xf numFmtId="189" fontId="215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14" fillId="15" borderId="96" xfId="0" quotePrefix="1" applyNumberFormat="1" applyFont="1" applyFill="1" applyBorder="1" applyAlignment="1" applyProtection="1"/>
    <xf numFmtId="189" fontId="215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7" applyFont="1" applyFill="1" applyBorder="1" applyProtection="1"/>
    <xf numFmtId="0" fontId="173" fillId="17" borderId="0" xfId="4" quotePrefix="1" applyFont="1" applyFill="1" applyAlignment="1" applyProtection="1">
      <alignment vertical="center"/>
    </xf>
    <xf numFmtId="0" fontId="86" fillId="17" borderId="0" xfId="7" applyFont="1" applyFill="1" applyProtection="1"/>
    <xf numFmtId="0" fontId="216" fillId="17" borderId="0" xfId="10" applyFont="1" applyFill="1" applyProtection="1"/>
    <xf numFmtId="0" fontId="172" fillId="17" borderId="0" xfId="7" applyFont="1" applyFill="1" applyAlignment="1" applyProtection="1">
      <alignment horizontal="center" vertical="center"/>
    </xf>
    <xf numFmtId="0" fontId="217" fillId="17" borderId="0" xfId="16" applyFont="1" applyFill="1" applyBorder="1" applyAlignment="1" applyProtection="1">
      <alignment horizontal="left"/>
    </xf>
    <xf numFmtId="0" fontId="173" fillId="12" borderId="0" xfId="16" applyFont="1" applyFill="1" applyAlignment="1" applyProtection="1">
      <alignment horizontal="left"/>
    </xf>
    <xf numFmtId="0" fontId="87" fillId="17" borderId="0" xfId="7" applyFont="1" applyFill="1" applyBorder="1" applyProtection="1"/>
    <xf numFmtId="0" fontId="171" fillId="17" borderId="0" xfId="0" applyNumberFormat="1" applyFont="1" applyFill="1" applyBorder="1" applyAlignment="1" applyProtection="1">
      <alignment horizontal="left"/>
    </xf>
    <xf numFmtId="0" fontId="172" fillId="17" borderId="0" xfId="7" applyNumberFormat="1" applyFont="1" applyFill="1" applyAlignment="1" applyProtection="1">
      <alignment horizontal="center" vertical="center"/>
    </xf>
    <xf numFmtId="0" fontId="87" fillId="17" borderId="0" xfId="7" applyNumberFormat="1" applyFont="1" applyFill="1" applyBorder="1" applyProtection="1"/>
    <xf numFmtId="0" fontId="34" fillId="32" borderId="0" xfId="7" applyFont="1" applyFill="1" applyBorder="1" applyProtection="1"/>
    <xf numFmtId="0" fontId="86" fillId="32" borderId="0" xfId="7" applyFont="1" applyFill="1" applyBorder="1" applyProtection="1"/>
    <xf numFmtId="0" fontId="87" fillId="17" borderId="0" xfId="7" applyFont="1" applyFill="1" applyAlignment="1" applyProtection="1">
      <alignment horizontal="right"/>
    </xf>
    <xf numFmtId="187" fontId="218" fillId="15" borderId="3" xfId="10" applyNumberFormat="1" applyFont="1" applyFill="1" applyBorder="1" applyAlignment="1" applyProtection="1">
      <alignment horizontal="center" vertical="center"/>
    </xf>
    <xf numFmtId="186" fontId="210" fillId="15" borderId="3" xfId="4" applyNumberFormat="1" applyFont="1" applyFill="1" applyBorder="1" applyAlignment="1" applyProtection="1">
      <alignment horizontal="center" vertical="center"/>
    </xf>
    <xf numFmtId="0" fontId="31" fillId="17" borderId="0" xfId="10" applyFont="1" applyFill="1" applyBorder="1" applyAlignment="1" applyProtection="1">
      <alignment horizontal="center"/>
    </xf>
    <xf numFmtId="0" fontId="31" fillId="17" borderId="0" xfId="10" applyFont="1" applyFill="1" applyProtection="1"/>
    <xf numFmtId="0" fontId="168" fillId="15" borderId="3" xfId="0" applyNumberFormat="1" applyFont="1" applyFill="1" applyBorder="1" applyAlignment="1" applyProtection="1">
      <alignment horizontal="center" vertical="center"/>
    </xf>
    <xf numFmtId="0" fontId="212" fillId="15" borderId="3" xfId="4" applyNumberFormat="1" applyFont="1" applyFill="1" applyBorder="1" applyAlignment="1" applyProtection="1">
      <alignment horizontal="center" vertical="center"/>
    </xf>
    <xf numFmtId="0" fontId="31" fillId="17" borderId="0" xfId="10" applyNumberFormat="1" applyFont="1" applyFill="1" applyProtection="1"/>
    <xf numFmtId="0" fontId="31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7" fillId="17" borderId="0" xfId="7" quotePrefix="1" applyFont="1" applyFill="1" applyAlignment="1" applyProtection="1">
      <alignment horizontal="left"/>
    </xf>
    <xf numFmtId="0" fontId="87" fillId="17" borderId="0" xfId="7" quotePrefix="1" applyNumberFormat="1" applyFont="1" applyFill="1" applyAlignment="1" applyProtection="1">
      <alignment horizontal="left"/>
    </xf>
    <xf numFmtId="0" fontId="210" fillId="17" borderId="0" xfId="4" quotePrefix="1" applyFont="1" applyFill="1" applyBorder="1" applyAlignment="1" applyProtection="1"/>
    <xf numFmtId="0" fontId="219" fillId="17" borderId="0" xfId="7" applyFont="1" applyFill="1" applyBorder="1" applyAlignment="1" applyProtection="1">
      <alignment horizontal="right"/>
    </xf>
    <xf numFmtId="0" fontId="220" fillId="17" borderId="0" xfId="10" applyFont="1" applyFill="1" applyBorder="1" applyAlignment="1" applyProtection="1">
      <alignment horizontal="right"/>
    </xf>
    <xf numFmtId="186" fontId="221" fillId="15" borderId="3" xfId="16" applyNumberFormat="1" applyFont="1" applyFill="1" applyBorder="1" applyAlignment="1" applyProtection="1">
      <alignment horizontal="center" vertical="center"/>
    </xf>
    <xf numFmtId="0" fontId="218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22" fillId="17" borderId="0" xfId="10" applyFont="1" applyFill="1" applyBorder="1" applyAlignment="1" applyProtection="1">
      <alignment horizontal="center"/>
    </xf>
    <xf numFmtId="189" fontId="223" fillId="17" borderId="0" xfId="17" applyNumberFormat="1" applyFont="1" applyFill="1" applyBorder="1" applyAlignment="1" applyProtection="1"/>
    <xf numFmtId="38" fontId="223" fillId="17" borderId="0" xfId="17" applyNumberFormat="1" applyFont="1" applyFill="1" applyBorder="1" applyProtection="1"/>
    <xf numFmtId="0" fontId="223" fillId="17" borderId="0" xfId="17" applyNumberFormat="1" applyFont="1" applyFill="1" applyAlignment="1" applyProtection="1"/>
    <xf numFmtId="0" fontId="219" fillId="17" borderId="0" xfId="7" quotePrefix="1" applyFont="1" applyFill="1" applyBorder="1" applyAlignment="1" applyProtection="1">
      <alignment horizontal="left"/>
    </xf>
    <xf numFmtId="0" fontId="224" fillId="17" borderId="0" xfId="7" applyFont="1" applyFill="1" applyBorder="1" applyAlignment="1" applyProtection="1"/>
    <xf numFmtId="179" fontId="225" fillId="15" borderId="3" xfId="4" applyNumberFormat="1" applyFont="1" applyFill="1" applyBorder="1" applyAlignment="1" applyProtection="1">
      <alignment horizontal="center" vertical="center"/>
    </xf>
    <xf numFmtId="0" fontId="226" fillId="35" borderId="0" xfId="7" quotePrefix="1" applyFont="1" applyFill="1" applyAlignment="1" applyProtection="1">
      <alignment horizontal="center"/>
    </xf>
    <xf numFmtId="179" fontId="102" fillId="15" borderId="3" xfId="4" applyNumberFormat="1" applyFont="1" applyFill="1" applyBorder="1" applyAlignment="1" applyProtection="1">
      <alignment horizontal="center" vertical="center"/>
    </xf>
    <xf numFmtId="0" fontId="34" fillId="17" borderId="0" xfId="7" applyNumberFormat="1" applyFont="1" applyFill="1" applyBorder="1" applyProtection="1"/>
    <xf numFmtId="0" fontId="34" fillId="17" borderId="0" xfId="7" applyFont="1" applyFill="1" applyBorder="1" applyProtection="1"/>
    <xf numFmtId="0" fontId="57" fillId="17" borderId="47" xfId="7" applyFont="1" applyFill="1" applyBorder="1" applyProtection="1"/>
    <xf numFmtId="178" fontId="57" fillId="17" borderId="0" xfId="7" applyNumberFormat="1" applyFont="1" applyFill="1" applyBorder="1" applyProtection="1"/>
    <xf numFmtId="0" fontId="57" fillId="17" borderId="47" xfId="7" applyNumberFormat="1" applyFont="1" applyFill="1" applyBorder="1" applyProtection="1"/>
    <xf numFmtId="178" fontId="57" fillId="17" borderId="0" xfId="7" applyNumberFormat="1" applyFont="1" applyFill="1" applyBorder="1" applyAlignment="1" applyProtection="1">
      <alignment horizontal="left"/>
    </xf>
    <xf numFmtId="195" fontId="57" fillId="15" borderId="95" xfId="7" quotePrefix="1" applyNumberFormat="1" applyFont="1" applyFill="1" applyBorder="1" applyAlignment="1" applyProtection="1">
      <alignment horizontal="center"/>
    </xf>
    <xf numFmtId="195" fontId="57" fillId="15" borderId="96" xfId="7" quotePrefix="1" applyNumberFormat="1" applyFont="1" applyFill="1" applyBorder="1" applyAlignment="1" applyProtection="1">
      <alignment horizontal="center"/>
    </xf>
    <xf numFmtId="195" fontId="57" fillId="15" borderId="97" xfId="7" quotePrefix="1" applyNumberFormat="1" applyFont="1" applyFill="1" applyBorder="1" applyAlignment="1" applyProtection="1">
      <alignment horizontal="center"/>
    </xf>
    <xf numFmtId="195" fontId="227" fillId="19" borderId="117" xfId="7" quotePrefix="1" applyNumberFormat="1" applyFont="1" applyFill="1" applyBorder="1" applyAlignment="1" applyProtection="1">
      <alignment horizontal="center" wrapText="1"/>
    </xf>
    <xf numFmtId="195" fontId="228" fillId="19" borderId="117" xfId="7" quotePrefix="1" applyNumberFormat="1" applyFont="1" applyFill="1" applyBorder="1" applyAlignment="1" applyProtection="1">
      <alignment horizontal="center" vertical="center" wrapText="1"/>
    </xf>
    <xf numFmtId="195" fontId="229" fillId="37" borderId="117" xfId="7" quotePrefix="1" applyNumberFormat="1" applyFont="1" applyFill="1" applyBorder="1" applyAlignment="1" applyProtection="1">
      <alignment horizontal="center" vertical="center" wrapText="1"/>
    </xf>
    <xf numFmtId="195" fontId="170" fillId="37" borderId="117" xfId="7" quotePrefix="1" applyNumberFormat="1" applyFont="1" applyFill="1" applyBorder="1" applyAlignment="1" applyProtection="1">
      <alignment horizontal="center" vertical="center" wrapText="1"/>
    </xf>
    <xf numFmtId="195" fontId="230" fillId="38" borderId="117" xfId="7" quotePrefix="1" applyNumberFormat="1" applyFont="1" applyFill="1" applyBorder="1" applyAlignment="1" applyProtection="1">
      <alignment horizontal="center" wrapText="1"/>
    </xf>
    <xf numFmtId="195" fontId="57" fillId="15" borderId="127" xfId="7" quotePrefix="1" applyNumberFormat="1" applyFont="1" applyFill="1" applyBorder="1" applyAlignment="1" applyProtection="1">
      <alignment horizontal="center" wrapText="1"/>
    </xf>
    <xf numFmtId="178" fontId="57" fillId="17" borderId="17" xfId="7" applyNumberFormat="1" applyFont="1" applyFill="1" applyBorder="1" applyAlignment="1" applyProtection="1">
      <alignment horizontal="center" vertical="center" wrapText="1"/>
    </xf>
    <xf numFmtId="0" fontId="91" fillId="15" borderId="117" xfId="7" quotePrefix="1" applyNumberFormat="1" applyFont="1" applyFill="1" applyBorder="1" applyAlignment="1" applyProtection="1">
      <alignment horizontal="center" wrapText="1"/>
    </xf>
    <xf numFmtId="0" fontId="57" fillId="15" borderId="117" xfId="7" quotePrefix="1" applyNumberFormat="1" applyFont="1" applyFill="1" applyBorder="1" applyAlignment="1" applyProtection="1">
      <alignment horizontal="center" wrapText="1"/>
    </xf>
    <xf numFmtId="0" fontId="58" fillId="15" borderId="122" xfId="7" quotePrefix="1" applyFont="1" applyFill="1" applyBorder="1" applyAlignment="1" applyProtection="1">
      <alignment horizontal="left" vertical="top"/>
    </xf>
    <xf numFmtId="0" fontId="58" fillId="15" borderId="47" xfId="7" quotePrefix="1" applyFont="1" applyFill="1" applyBorder="1" applyAlignment="1" applyProtection="1">
      <alignment horizontal="center" vertical="top"/>
    </xf>
    <xf numFmtId="0" fontId="58" fillId="15" borderId="48" xfId="7" quotePrefix="1" applyFont="1" applyFill="1" applyBorder="1" applyAlignment="1" applyProtection="1">
      <alignment horizontal="center" vertical="top"/>
    </xf>
    <xf numFmtId="196" fontId="227" fillId="19" borderId="123" xfId="7" quotePrefix="1" applyNumberFormat="1" applyFont="1" applyFill="1" applyBorder="1" applyAlignment="1" applyProtection="1">
      <alignment horizontal="center"/>
    </xf>
    <xf numFmtId="179" fontId="231" fillId="19" borderId="123" xfId="7" quotePrefix="1" applyNumberFormat="1" applyFont="1" applyFill="1" applyBorder="1" applyAlignment="1" applyProtection="1">
      <alignment horizontal="center"/>
    </xf>
    <xf numFmtId="196" fontId="172" fillId="37" borderId="123" xfId="7" quotePrefix="1" applyNumberFormat="1" applyFont="1" applyFill="1" applyBorder="1" applyAlignment="1" applyProtection="1">
      <alignment horizontal="center"/>
    </xf>
    <xf numFmtId="179" fontId="170" fillId="37" borderId="123" xfId="7" quotePrefix="1" applyNumberFormat="1" applyFont="1" applyFill="1" applyBorder="1" applyAlignment="1" applyProtection="1">
      <alignment horizontal="center"/>
    </xf>
    <xf numFmtId="179" fontId="87" fillId="17" borderId="0" xfId="7" applyNumberFormat="1" applyFont="1" applyFill="1" applyAlignment="1" applyProtection="1">
      <alignment horizontal="right"/>
    </xf>
    <xf numFmtId="179" fontId="230" fillId="38" borderId="123" xfId="7" quotePrefix="1" applyNumberFormat="1" applyFont="1" applyFill="1" applyBorder="1" applyAlignment="1" applyProtection="1">
      <alignment horizontal="center"/>
    </xf>
    <xf numFmtId="179" fontId="57" fillId="15" borderId="128" xfId="7" quotePrefix="1" applyNumberFormat="1" applyFont="1" applyFill="1" applyBorder="1" applyAlignment="1" applyProtection="1">
      <alignment horizontal="center"/>
    </xf>
    <xf numFmtId="0" fontId="57" fillId="17" borderId="17" xfId="7" applyFont="1" applyFill="1" applyBorder="1" applyAlignment="1" applyProtection="1">
      <alignment horizontal="center"/>
    </xf>
    <xf numFmtId="196" fontId="34" fillId="15" borderId="123" xfId="7" quotePrefix="1" applyNumberFormat="1" applyFont="1" applyFill="1" applyBorder="1" applyAlignment="1" applyProtection="1">
      <alignment horizontal="center"/>
    </xf>
    <xf numFmtId="0" fontId="34" fillId="17" borderId="0" xfId="7" applyFont="1" applyFill="1" applyProtection="1"/>
    <xf numFmtId="0" fontId="34" fillId="15" borderId="11" xfId="7" applyFont="1" applyFill="1" applyBorder="1" applyAlignment="1" applyProtection="1">
      <alignment horizontal="left"/>
    </xf>
    <xf numFmtId="0" fontId="34" fillId="15" borderId="0" xfId="7" applyFont="1" applyFill="1" applyBorder="1" applyAlignment="1" applyProtection="1">
      <alignment horizontal="center"/>
    </xf>
    <xf numFmtId="0" fontId="34" fillId="15" borderId="2" xfId="7" applyFont="1" applyFill="1" applyBorder="1" applyAlignment="1" applyProtection="1">
      <alignment horizontal="center"/>
    </xf>
    <xf numFmtId="0" fontId="34" fillId="15" borderId="52" xfId="7" quotePrefix="1" applyFont="1" applyFill="1" applyBorder="1" applyAlignment="1" applyProtection="1">
      <alignment horizontal="center"/>
    </xf>
    <xf numFmtId="0" fontId="57" fillId="15" borderId="52" xfId="7" quotePrefix="1" applyFont="1" applyFill="1" applyBorder="1" applyAlignment="1" applyProtection="1">
      <alignment horizontal="center"/>
    </xf>
    <xf numFmtId="0" fontId="57" fillId="15" borderId="129" xfId="7" quotePrefix="1" applyFont="1" applyFill="1" applyBorder="1" applyAlignment="1" applyProtection="1">
      <alignment horizontal="center"/>
    </xf>
    <xf numFmtId="0" fontId="86" fillId="17" borderId="17" xfId="7" applyFont="1" applyFill="1" applyBorder="1" applyProtection="1"/>
    <xf numFmtId="0" fontId="34" fillId="15" borderId="52" xfId="7" quotePrefix="1" applyNumberFormat="1" applyFont="1" applyFill="1" applyBorder="1" applyAlignment="1" applyProtection="1">
      <alignment horizontal="center"/>
    </xf>
    <xf numFmtId="0" fontId="57" fillId="15" borderId="52" xfId="7" quotePrefix="1" applyNumberFormat="1" applyFont="1" applyFill="1" applyBorder="1" applyAlignment="1" applyProtection="1">
      <alignment horizontal="center"/>
    </xf>
    <xf numFmtId="0" fontId="88" fillId="15" borderId="31" xfId="7" quotePrefix="1" applyFont="1" applyFill="1" applyBorder="1" applyAlignment="1" applyProtection="1">
      <alignment horizontal="left"/>
    </xf>
    <xf numFmtId="0" fontId="88" fillId="15" borderId="16" xfId="7" quotePrefix="1" applyFont="1" applyFill="1" applyBorder="1" applyAlignment="1" applyProtection="1">
      <alignment horizontal="left"/>
    </xf>
    <xf numFmtId="0" fontId="88" fillId="15" borderId="88" xfId="7" quotePrefix="1" applyFont="1" applyFill="1" applyBorder="1" applyAlignment="1" applyProtection="1">
      <alignment horizontal="left"/>
    </xf>
    <xf numFmtId="0" fontId="232" fillId="17" borderId="0" xfId="7" applyFont="1" applyFill="1" applyBorder="1" applyProtection="1"/>
    <xf numFmtId="38" fontId="63" fillId="15" borderId="17" xfId="17" applyNumberFormat="1" applyFont="1" applyFill="1" applyBorder="1" applyAlignment="1" applyProtection="1"/>
    <xf numFmtId="38" fontId="63" fillId="15" borderId="0" xfId="17" applyNumberFormat="1" applyFont="1" applyFill="1" applyBorder="1" applyAlignment="1" applyProtection="1"/>
    <xf numFmtId="38" fontId="63" fillId="15" borderId="2" xfId="17" applyNumberFormat="1" applyFont="1" applyFill="1" applyBorder="1" applyAlignment="1" applyProtection="1"/>
    <xf numFmtId="197" fontId="34" fillId="15" borderId="90" xfId="7" applyNumberFormat="1" applyFont="1" applyFill="1" applyBorder="1" applyAlignment="1" applyProtection="1"/>
    <xf numFmtId="197" fontId="57" fillId="15" borderId="90" xfId="7" applyNumberFormat="1" applyFont="1" applyFill="1" applyBorder="1" applyAlignment="1" applyProtection="1"/>
    <xf numFmtId="197" fontId="87" fillId="17" borderId="0" xfId="7" applyNumberFormat="1" applyFont="1" applyFill="1" applyAlignment="1" applyProtection="1">
      <alignment horizontal="right"/>
    </xf>
    <xf numFmtId="197" fontId="34" fillId="15" borderId="130" xfId="7" applyNumberFormat="1" applyFont="1" applyFill="1" applyBorder="1" applyAlignment="1" applyProtection="1"/>
    <xf numFmtId="197" fontId="57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97" fontId="34" fillId="15" borderId="73" xfId="7" applyNumberFormat="1" applyFont="1" applyFill="1" applyBorder="1" applyAlignment="1" applyProtection="1"/>
    <xf numFmtId="197" fontId="57" fillId="15" borderId="73" xfId="7" applyNumberFormat="1" applyFont="1" applyFill="1" applyBorder="1" applyAlignment="1" applyProtection="1"/>
    <xf numFmtId="197" fontId="34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97" fontId="34" fillId="15" borderId="120" xfId="7" applyNumberFormat="1" applyFont="1" applyFill="1" applyBorder="1" applyAlignment="1" applyProtection="1"/>
    <xf numFmtId="197" fontId="57" fillId="15" borderId="120" xfId="7" applyNumberFormat="1" applyFont="1" applyFill="1" applyBorder="1" applyAlignment="1" applyProtection="1"/>
    <xf numFmtId="197" fontId="57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97" fontId="34" fillId="15" borderId="55" xfId="7" applyNumberFormat="1" applyFont="1" applyFill="1" applyBorder="1" applyAlignment="1" applyProtection="1"/>
    <xf numFmtId="197" fontId="57" fillId="15" borderId="55" xfId="7" applyNumberFormat="1" applyFont="1" applyFill="1" applyBorder="1" applyAlignment="1" applyProtection="1"/>
    <xf numFmtId="197" fontId="57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97" fontId="34" fillId="15" borderId="57" xfId="7" applyNumberFormat="1" applyFont="1" applyFill="1" applyBorder="1" applyAlignment="1" applyProtection="1"/>
    <xf numFmtId="197" fontId="57" fillId="15" borderId="57" xfId="7" applyNumberFormat="1" applyFont="1" applyFill="1" applyBorder="1" applyAlignment="1" applyProtection="1"/>
    <xf numFmtId="197" fontId="57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97" fontId="34" fillId="17" borderId="52" xfId="7" applyNumberFormat="1" applyFont="1" applyFill="1" applyBorder="1" applyAlignment="1" applyProtection="1"/>
    <xf numFmtId="197" fontId="57" fillId="17" borderId="52" xfId="7" applyNumberFormat="1" applyFont="1" applyFill="1" applyBorder="1" applyAlignment="1" applyProtection="1"/>
    <xf numFmtId="197" fontId="57" fillId="17" borderId="129" xfId="7" applyNumberFormat="1" applyFont="1" applyFill="1" applyBorder="1" applyAlignment="1" applyProtection="1"/>
    <xf numFmtId="197" fontId="57" fillId="15" borderId="130" xfId="7" applyNumberFormat="1" applyFont="1" applyFill="1" applyBorder="1" applyAlignment="1" applyProtection="1"/>
    <xf numFmtId="0" fontId="34" fillId="15" borderId="114" xfId="7" applyFont="1" applyFill="1" applyBorder="1" applyAlignment="1" applyProtection="1">
      <alignment horizontal="left"/>
    </xf>
    <xf numFmtId="0" fontId="34" fillId="15" borderId="50" xfId="7" applyFont="1" applyFill="1" applyBorder="1" applyAlignment="1" applyProtection="1">
      <alignment horizontal="left"/>
    </xf>
    <xf numFmtId="0" fontId="34" fillId="15" borderId="51" xfId="7" applyFont="1" applyFill="1" applyBorder="1" applyAlignment="1" applyProtection="1">
      <alignment horizontal="left"/>
    </xf>
    <xf numFmtId="197" fontId="57" fillId="15" borderId="131" xfId="7" applyNumberFormat="1" applyFont="1" applyFill="1" applyBorder="1" applyAlignment="1" applyProtection="1"/>
    <xf numFmtId="0" fontId="34" fillId="15" borderId="114" xfId="7" applyFont="1" applyFill="1" applyBorder="1" applyAlignment="1" applyProtection="1">
      <alignment horizontal="center"/>
    </xf>
    <xf numFmtId="0" fontId="34" fillId="15" borderId="19" xfId="7" applyFont="1" applyFill="1" applyBorder="1" applyAlignment="1" applyProtection="1">
      <alignment horizontal="center"/>
    </xf>
    <xf numFmtId="0" fontId="34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97" fontId="34" fillId="21" borderId="90" xfId="7" applyNumberFormat="1" applyFont="1" applyFill="1" applyBorder="1" applyAlignment="1" applyProtection="1"/>
    <xf numFmtId="197" fontId="57" fillId="21" borderId="90" xfId="7" applyNumberFormat="1" applyFont="1" applyFill="1" applyBorder="1" applyAlignment="1" applyProtection="1"/>
    <xf numFmtId="197" fontId="57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97" fontId="34" fillId="21" borderId="120" xfId="7" applyNumberFormat="1" applyFont="1" applyFill="1" applyBorder="1" applyAlignment="1" applyProtection="1"/>
    <xf numFmtId="197" fontId="57" fillId="21" borderId="120" xfId="7" applyNumberFormat="1" applyFont="1" applyFill="1" applyBorder="1" applyAlignment="1" applyProtection="1"/>
    <xf numFmtId="197" fontId="57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97" fontId="34" fillId="21" borderId="55" xfId="7" applyNumberFormat="1" applyFont="1" applyFill="1" applyBorder="1" applyAlignment="1" applyProtection="1"/>
    <xf numFmtId="197" fontId="57" fillId="21" borderId="55" xfId="7" applyNumberFormat="1" applyFont="1" applyFill="1" applyBorder="1" applyAlignment="1" applyProtection="1"/>
    <xf numFmtId="197" fontId="57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97" fontId="34" fillId="21" borderId="57" xfId="7" applyNumberFormat="1" applyFont="1" applyFill="1" applyBorder="1" applyAlignment="1" applyProtection="1"/>
    <xf numFmtId="197" fontId="57" fillId="21" borderId="57" xfId="7" applyNumberFormat="1" applyFont="1" applyFill="1" applyBorder="1" applyAlignment="1" applyProtection="1"/>
    <xf numFmtId="197" fontId="57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97" fontId="91" fillId="21" borderId="53" xfId="7" applyNumberFormat="1" applyFont="1" applyFill="1" applyBorder="1" applyAlignment="1" applyProtection="1"/>
    <xf numFmtId="197" fontId="95" fillId="21" borderId="53" xfId="7" applyNumberFormat="1" applyFont="1" applyFill="1" applyBorder="1" applyAlignment="1" applyProtection="1"/>
    <xf numFmtId="197" fontId="95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97" fontId="91" fillId="21" borderId="55" xfId="7" applyNumberFormat="1" applyFont="1" applyFill="1" applyBorder="1" applyAlignment="1" applyProtection="1"/>
    <xf numFmtId="197" fontId="95" fillId="21" borderId="55" xfId="7" applyNumberFormat="1" applyFont="1" applyFill="1" applyBorder="1" applyAlignment="1" applyProtection="1"/>
    <xf numFmtId="197" fontId="95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97" fontId="91" fillId="21" borderId="54" xfId="7" applyNumberFormat="1" applyFont="1" applyFill="1" applyBorder="1" applyAlignment="1" applyProtection="1"/>
    <xf numFmtId="197" fontId="95" fillId="21" borderId="54" xfId="7" applyNumberFormat="1" applyFont="1" applyFill="1" applyBorder="1" applyAlignment="1" applyProtection="1"/>
    <xf numFmtId="197" fontId="95" fillId="21" borderId="140" xfId="7" applyNumberFormat="1" applyFont="1" applyFill="1" applyBorder="1" applyAlignment="1" applyProtection="1"/>
    <xf numFmtId="0" fontId="34" fillId="15" borderId="31" xfId="7" applyFont="1" applyFill="1" applyBorder="1" applyAlignment="1" applyProtection="1">
      <alignment horizontal="left"/>
    </xf>
    <xf numFmtId="0" fontId="34" fillId="15" borderId="16" xfId="7" applyFont="1" applyFill="1" applyBorder="1" applyAlignment="1" applyProtection="1">
      <alignment horizontal="left"/>
    </xf>
    <xf numFmtId="0" fontId="34" fillId="15" borderId="2" xfId="7" applyFont="1" applyFill="1" applyBorder="1" applyAlignment="1" applyProtection="1">
      <alignment horizontal="left"/>
    </xf>
    <xf numFmtId="0" fontId="34" fillId="15" borderId="31" xfId="7" applyFont="1" applyFill="1" applyBorder="1" applyAlignment="1" applyProtection="1">
      <alignment horizontal="center"/>
    </xf>
    <xf numFmtId="0" fontId="34" fillId="15" borderId="16" xfId="7" applyFont="1" applyFill="1" applyBorder="1" applyAlignment="1" applyProtection="1">
      <alignment horizontal="center"/>
    </xf>
    <xf numFmtId="0" fontId="34" fillId="15" borderId="88" xfId="7" applyFont="1" applyFill="1" applyBorder="1" applyAlignment="1" applyProtection="1">
      <alignment horizontal="center"/>
    </xf>
    <xf numFmtId="0" fontId="34" fillId="15" borderId="49" xfId="7" applyFont="1" applyFill="1" applyBorder="1" applyAlignment="1" applyProtection="1">
      <alignment horizontal="left"/>
    </xf>
    <xf numFmtId="0" fontId="34" fillId="15" borderId="49" xfId="7" applyFont="1" applyFill="1" applyBorder="1" applyAlignment="1" applyProtection="1">
      <alignment horizontal="center"/>
    </xf>
    <xf numFmtId="0" fontId="34" fillId="15" borderId="50" xfId="7" applyFont="1" applyFill="1" applyBorder="1" applyAlignment="1" applyProtection="1">
      <alignment horizontal="center"/>
    </xf>
    <xf numFmtId="0" fontId="34" fillId="15" borderId="51" xfId="7" applyFont="1" applyFill="1" applyBorder="1" applyAlignment="1" applyProtection="1">
      <alignment horizontal="center"/>
    </xf>
    <xf numFmtId="0" fontId="57" fillId="19" borderId="141" xfId="7" applyFont="1" applyFill="1" applyBorder="1" applyAlignment="1" applyProtection="1">
      <alignment horizontal="left"/>
    </xf>
    <xf numFmtId="0" fontId="57" fillId="19" borderId="142" xfId="7" applyFont="1" applyFill="1" applyBorder="1" applyAlignment="1" applyProtection="1">
      <alignment horizontal="left"/>
    </xf>
    <xf numFmtId="0" fontId="57" fillId="19" borderId="143" xfId="7" applyFont="1" applyFill="1" applyBorder="1" applyAlignment="1" applyProtection="1">
      <alignment horizontal="left"/>
    </xf>
    <xf numFmtId="197" fontId="34" fillId="19" borderId="121" xfId="7" applyNumberFormat="1" applyFont="1" applyFill="1" applyBorder="1" applyAlignment="1" applyProtection="1"/>
    <xf numFmtId="197" fontId="57" fillId="19" borderId="121" xfId="7" applyNumberFormat="1" applyFont="1" applyFill="1" applyBorder="1" applyAlignment="1" applyProtection="1"/>
    <xf numFmtId="197" fontId="57" fillId="19" borderId="144" xfId="7" applyNumberFormat="1" applyFont="1" applyFill="1" applyBorder="1" applyAlignment="1" applyProtection="1"/>
    <xf numFmtId="197" fontId="57" fillId="17" borderId="0" xfId="7" applyNumberFormat="1" applyFont="1" applyFill="1" applyBorder="1" applyAlignment="1" applyProtection="1"/>
    <xf numFmtId="0" fontId="87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97" fontId="34" fillId="24" borderId="52" xfId="7" applyNumberFormat="1" applyFont="1" applyFill="1" applyBorder="1" applyAlignment="1" applyProtection="1"/>
    <xf numFmtId="197" fontId="57" fillId="24" borderId="52" xfId="7" applyNumberFormat="1" applyFont="1" applyFill="1" applyBorder="1" applyAlignment="1" applyProtection="1"/>
    <xf numFmtId="197" fontId="57" fillId="24" borderId="129" xfId="7" applyNumberFormat="1" applyFont="1" applyFill="1" applyBorder="1" applyAlignment="1" applyProtection="1"/>
    <xf numFmtId="197" fontId="34" fillId="15" borderId="54" xfId="7" applyNumberFormat="1" applyFont="1" applyFill="1" applyBorder="1" applyAlignment="1" applyProtection="1"/>
    <xf numFmtId="197" fontId="57" fillId="15" borderId="54" xfId="7" applyNumberFormat="1" applyFont="1" applyFill="1" applyBorder="1" applyAlignment="1" applyProtection="1"/>
    <xf numFmtId="197" fontId="57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97" fontId="91" fillId="21" borderId="10" xfId="7" applyNumberFormat="1" applyFont="1" applyFill="1" applyBorder="1" applyAlignment="1" applyProtection="1"/>
    <xf numFmtId="197" fontId="95" fillId="21" borderId="10" xfId="7" applyNumberFormat="1" applyFont="1" applyFill="1" applyBorder="1" applyAlignment="1" applyProtection="1"/>
    <xf numFmtId="197" fontId="95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7" fillId="39" borderId="141" xfId="7" quotePrefix="1" applyFont="1" applyFill="1" applyBorder="1" applyAlignment="1" applyProtection="1">
      <alignment horizontal="left"/>
    </xf>
    <xf numFmtId="0" fontId="57" fillId="39" borderId="142" xfId="7" quotePrefix="1" applyFont="1" applyFill="1" applyBorder="1" applyAlignment="1" applyProtection="1">
      <alignment horizontal="left"/>
    </xf>
    <xf numFmtId="0" fontId="57" fillId="39" borderId="143" xfId="7" quotePrefix="1" applyFont="1" applyFill="1" applyBorder="1" applyAlignment="1" applyProtection="1">
      <alignment horizontal="left"/>
    </xf>
    <xf numFmtId="197" fontId="34" fillId="23" borderId="121" xfId="7" applyNumberFormat="1" applyFont="1" applyFill="1" applyBorder="1" applyAlignment="1" applyProtection="1"/>
    <xf numFmtId="197" fontId="57" fillId="23" borderId="121" xfId="7" applyNumberFormat="1" applyFont="1" applyFill="1" applyBorder="1" applyAlignment="1" applyProtection="1"/>
    <xf numFmtId="197" fontId="57" fillId="39" borderId="121" xfId="7" applyNumberFormat="1" applyFont="1" applyFill="1" applyBorder="1" applyAlignment="1" applyProtection="1"/>
    <xf numFmtId="197" fontId="57" fillId="39" borderId="144" xfId="7" applyNumberFormat="1" applyFont="1" applyFill="1" applyBorder="1" applyAlignment="1" applyProtection="1"/>
    <xf numFmtId="178" fontId="34" fillId="17" borderId="0" xfId="7" applyNumberFormat="1" applyFont="1" applyFill="1" applyProtection="1"/>
    <xf numFmtId="178" fontId="34" fillId="32" borderId="0" xfId="7" applyNumberFormat="1" applyFont="1" applyFill="1" applyBorder="1" applyProtection="1"/>
    <xf numFmtId="178" fontId="57" fillId="32" borderId="0" xfId="7" applyNumberFormat="1" applyFont="1" applyFill="1" applyBorder="1" applyProtection="1"/>
    <xf numFmtId="0" fontId="57" fillId="26" borderId="141" xfId="7" applyFont="1" applyFill="1" applyBorder="1" applyAlignment="1" applyProtection="1">
      <alignment horizontal="left"/>
    </xf>
    <xf numFmtId="0" fontId="57" fillId="26" borderId="142" xfId="7" applyFont="1" applyFill="1" applyBorder="1" applyAlignment="1" applyProtection="1">
      <alignment horizontal="left"/>
    </xf>
    <xf numFmtId="0" fontId="57" fillId="26" borderId="143" xfId="7" applyFont="1" applyFill="1" applyBorder="1" applyAlignment="1" applyProtection="1">
      <alignment horizontal="left"/>
    </xf>
    <xf numFmtId="197" fontId="34" fillId="26" borderId="121" xfId="7" applyNumberFormat="1" applyFont="1" applyFill="1" applyBorder="1" applyAlignment="1" applyProtection="1"/>
    <xf numFmtId="197" fontId="57" fillId="26" borderId="121" xfId="7" applyNumberFormat="1" applyFont="1" applyFill="1" applyBorder="1" applyAlignment="1" applyProtection="1"/>
    <xf numFmtId="197" fontId="57" fillId="26" borderId="144" xfId="7" applyNumberFormat="1" applyFont="1" applyFill="1" applyBorder="1" applyAlignment="1" applyProtection="1"/>
    <xf numFmtId="189" fontId="215" fillId="15" borderId="73" xfId="7" quotePrefix="1" applyNumberFormat="1" applyFont="1" applyFill="1" applyBorder="1" applyAlignment="1" applyProtection="1"/>
    <xf numFmtId="189" fontId="214" fillId="15" borderId="73" xfId="7" quotePrefix="1" applyNumberFormat="1" applyFont="1" applyFill="1" applyBorder="1" applyAlignment="1" applyProtection="1"/>
    <xf numFmtId="189" fontId="214" fillId="15" borderId="131" xfId="7" quotePrefix="1" applyNumberFormat="1" applyFont="1" applyFill="1" applyBorder="1" applyAlignment="1" applyProtection="1"/>
    <xf numFmtId="1" fontId="57" fillId="17" borderId="0" xfId="7" applyNumberFormat="1" applyFont="1" applyFill="1" applyBorder="1" applyAlignment="1" applyProtection="1">
      <alignment horizontal="right"/>
    </xf>
    <xf numFmtId="3" fontId="92" fillId="15" borderId="116" xfId="7" applyNumberFormat="1" applyFont="1" applyFill="1" applyBorder="1" applyAlignment="1" applyProtection="1">
      <alignment horizontal="center"/>
    </xf>
    <xf numFmtId="3" fontId="92" fillId="15" borderId="38" xfId="7" applyNumberFormat="1" applyFont="1" applyFill="1" applyBorder="1" applyAlignment="1" applyProtection="1">
      <alignment horizontal="center"/>
    </xf>
    <xf numFmtId="3" fontId="92" fillId="15" borderId="138" xfId="7" applyNumberFormat="1" applyFont="1" applyFill="1" applyBorder="1" applyAlignment="1" applyProtection="1">
      <alignment horizontal="center"/>
    </xf>
    <xf numFmtId="0" fontId="58" fillId="19" borderId="145" xfId="7" applyFont="1" applyFill="1" applyBorder="1" applyAlignment="1" applyProtection="1">
      <alignment horizontal="left"/>
    </xf>
    <xf numFmtId="0" fontId="58" fillId="19" borderId="146" xfId="7" applyFont="1" applyFill="1" applyBorder="1" applyAlignment="1" applyProtection="1">
      <alignment horizontal="left"/>
    </xf>
    <xf numFmtId="0" fontId="58" fillId="19" borderId="147" xfId="7" applyFont="1" applyFill="1" applyBorder="1" applyAlignment="1" applyProtection="1">
      <alignment horizontal="left"/>
    </xf>
    <xf numFmtId="197" fontId="34" fillId="19" borderId="92" xfId="7" applyNumberFormat="1" applyFont="1" applyFill="1" applyBorder="1" applyAlignment="1" applyProtection="1"/>
    <xf numFmtId="197" fontId="57" fillId="19" borderId="92" xfId="7" applyNumberFormat="1" applyFont="1" applyFill="1" applyBorder="1" applyAlignment="1" applyProtection="1"/>
    <xf numFmtId="197" fontId="57" fillId="19" borderId="148" xfId="7" applyNumberFormat="1" applyFont="1" applyFill="1" applyBorder="1" applyAlignment="1" applyProtection="1"/>
    <xf numFmtId="197" fontId="34" fillId="17" borderId="0" xfId="7" quotePrefix="1" applyNumberFormat="1" applyFont="1" applyFill="1" applyBorder="1" applyAlignment="1" applyProtection="1">
      <alignment horizontal="right"/>
    </xf>
    <xf numFmtId="189" fontId="58" fillId="19" borderId="104" xfId="7" applyNumberFormat="1" applyFont="1" applyFill="1" applyBorder="1" applyAlignment="1" applyProtection="1">
      <alignment horizontal="left"/>
    </xf>
    <xf numFmtId="189" fontId="58" fillId="19" borderId="108" xfId="7" applyNumberFormat="1" applyFont="1" applyFill="1" applyBorder="1" applyAlignment="1" applyProtection="1">
      <alignment horizontal="left"/>
    </xf>
    <xf numFmtId="189" fontId="58" fillId="19" borderId="105" xfId="7" applyNumberFormat="1" applyFont="1" applyFill="1" applyBorder="1" applyAlignment="1" applyProtection="1">
      <alignment horizontal="left"/>
    </xf>
    <xf numFmtId="189" fontId="87" fillId="17" borderId="0" xfId="7" applyNumberFormat="1" applyFont="1" applyFill="1" applyAlignment="1" applyProtection="1">
      <alignment horizontal="right"/>
    </xf>
    <xf numFmtId="197" fontId="34" fillId="19" borderId="80" xfId="7" applyNumberFormat="1" applyFont="1" applyFill="1" applyBorder="1" applyAlignment="1" applyProtection="1"/>
    <xf numFmtId="197" fontId="57" fillId="19" borderId="80" xfId="7" applyNumberFormat="1" applyFont="1" applyFill="1" applyBorder="1" applyAlignment="1" applyProtection="1"/>
    <xf numFmtId="197" fontId="57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3" fillId="15" borderId="17" xfId="17" applyNumberFormat="1" applyFont="1" applyFill="1" applyBorder="1" applyAlignment="1" applyProtection="1">
      <alignment horizontal="left"/>
    </xf>
    <xf numFmtId="38" fontId="63" fillId="15" borderId="0" xfId="17" applyNumberFormat="1" applyFont="1" applyFill="1" applyBorder="1" applyAlignment="1" applyProtection="1">
      <alignment horizontal="left"/>
    </xf>
    <xf numFmtId="38" fontId="63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97" fontId="34" fillId="39" borderId="121" xfId="7" applyNumberFormat="1" applyFont="1" applyFill="1" applyBorder="1" applyAlignment="1" applyProtection="1"/>
    <xf numFmtId="38" fontId="188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97" fontId="34" fillId="40" borderId="57" xfId="7" applyNumberFormat="1" applyFont="1" applyFill="1" applyBorder="1" applyAlignment="1" applyProtection="1"/>
    <xf numFmtId="197" fontId="57" fillId="40" borderId="57" xfId="7" applyNumberFormat="1" applyFont="1" applyFill="1" applyBorder="1" applyAlignment="1" applyProtection="1"/>
    <xf numFmtId="197" fontId="57" fillId="40" borderId="136" xfId="7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7" fillId="15" borderId="104" xfId="7" applyFont="1" applyFill="1" applyBorder="1" applyAlignment="1" applyProtection="1">
      <alignment horizontal="left"/>
    </xf>
    <xf numFmtId="0" fontId="57" fillId="15" borderId="108" xfId="7" applyFont="1" applyFill="1" applyBorder="1" applyAlignment="1" applyProtection="1">
      <alignment horizontal="left"/>
    </xf>
    <xf numFmtId="0" fontId="57" fillId="15" borderId="105" xfId="7" applyFont="1" applyFill="1" applyBorder="1" applyAlignment="1" applyProtection="1">
      <alignment horizontal="left"/>
    </xf>
    <xf numFmtId="197" fontId="34" fillId="15" borderId="80" xfId="7" applyNumberFormat="1" applyFont="1" applyFill="1" applyBorder="1" applyAlignment="1" applyProtection="1"/>
    <xf numFmtId="197" fontId="57" fillId="15" borderId="80" xfId="7" applyNumberFormat="1" applyFont="1" applyFill="1" applyBorder="1" applyAlignment="1" applyProtection="1"/>
    <xf numFmtId="197" fontId="57" fillId="15" borderId="149" xfId="7" applyNumberFormat="1" applyFont="1" applyFill="1" applyBorder="1" applyAlignment="1" applyProtection="1"/>
    <xf numFmtId="189" fontId="214" fillId="17" borderId="96" xfId="7" quotePrefix="1" applyNumberFormat="1" applyFont="1" applyFill="1" applyBorder="1" applyAlignment="1" applyProtection="1"/>
    <xf numFmtId="189" fontId="214" fillId="17" borderId="94" xfId="7" quotePrefix="1" applyNumberFormat="1" applyFont="1" applyFill="1" applyBorder="1" applyAlignment="1" applyProtection="1"/>
    <xf numFmtId="3" fontId="34" fillId="17" borderId="0" xfId="7" applyNumberFormat="1" applyFont="1" applyFill="1" applyBorder="1" applyProtection="1"/>
    <xf numFmtId="0" fontId="214" fillId="17" borderId="96" xfId="7" quotePrefix="1" applyNumberFormat="1" applyFont="1" applyFill="1" applyBorder="1" applyAlignment="1" applyProtection="1"/>
    <xf numFmtId="0" fontId="34" fillId="17" borderId="0" xfId="7" applyFont="1" applyFill="1" applyBorder="1" applyAlignment="1" applyProtection="1">
      <alignment horizontal="center"/>
    </xf>
    <xf numFmtId="0" fontId="108" fillId="17" borderId="0" xfId="16" applyFont="1" applyFill="1" applyAlignment="1" applyProtection="1">
      <alignment horizontal="right"/>
    </xf>
    <xf numFmtId="198" fontId="171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4" fillId="32" borderId="0" xfId="7" applyNumberFormat="1" applyFont="1" applyFill="1" applyBorder="1" applyProtection="1"/>
    <xf numFmtId="0" fontId="86" fillId="32" borderId="0" xfId="7" applyFont="1" applyFill="1" applyAlignment="1" applyProtection="1">
      <alignment horizontal="center"/>
    </xf>
    <xf numFmtId="0" fontId="86" fillId="32" borderId="0" xfId="7" applyFont="1" applyFill="1" applyProtection="1"/>
    <xf numFmtId="1" fontId="57" fillId="17" borderId="0" xfId="7" applyNumberFormat="1" applyFont="1" applyFill="1" applyBorder="1" applyAlignment="1" applyProtection="1">
      <alignment horizontal="center"/>
    </xf>
    <xf numFmtId="0" fontId="57" fillId="17" borderId="0" xfId="7" applyNumberFormat="1" applyFont="1" applyFill="1" applyBorder="1" applyAlignment="1" applyProtection="1">
      <alignment horizontal="center"/>
    </xf>
    <xf numFmtId="0" fontId="87" fillId="32" borderId="0" xfId="7" applyFont="1" applyFill="1" applyProtection="1"/>
    <xf numFmtId="0" fontId="87" fillId="32" borderId="0" xfId="7" applyNumberFormat="1" applyFont="1" applyFill="1" applyProtection="1"/>
    <xf numFmtId="0" fontId="87" fillId="32" borderId="0" xfId="7" applyFont="1" applyFill="1" applyBorder="1" applyProtection="1"/>
    <xf numFmtId="0" fontId="109" fillId="15" borderId="89" xfId="16" applyFont="1" applyFill="1" applyBorder="1" applyProtection="1"/>
    <xf numFmtId="0" fontId="109" fillId="15" borderId="6" xfId="16" applyFont="1" applyFill="1" applyBorder="1" applyProtection="1"/>
    <xf numFmtId="0" fontId="109" fillId="15" borderId="7" xfId="16" applyFont="1" applyFill="1" applyBorder="1" applyProtection="1"/>
    <xf numFmtId="190" fontId="98" fillId="9" borderId="150" xfId="7" applyNumberFormat="1" applyFont="1" applyFill="1" applyBorder="1" applyAlignment="1" applyProtection="1">
      <alignment horizontal="center"/>
    </xf>
    <xf numFmtId="190" fontId="100" fillId="9" borderId="151" xfId="7" applyNumberFormat="1" applyFont="1" applyFill="1" applyBorder="1" applyAlignment="1" applyProtection="1">
      <alignment horizontal="center"/>
    </xf>
    <xf numFmtId="190" fontId="3" fillId="7" borderId="0" xfId="17" applyNumberFormat="1" applyFont="1" applyFill="1" applyAlignment="1" applyProtection="1"/>
    <xf numFmtId="190" fontId="99" fillId="13" borderId="150" xfId="7" applyNumberFormat="1" applyFont="1" applyFill="1" applyBorder="1" applyAlignment="1" applyProtection="1">
      <alignment horizontal="center"/>
    </xf>
    <xf numFmtId="190" fontId="100" fillId="13" borderId="151" xfId="7" applyNumberFormat="1" applyFont="1" applyFill="1" applyBorder="1" applyAlignment="1" applyProtection="1">
      <alignment horizontal="center"/>
    </xf>
    <xf numFmtId="190" fontId="31" fillId="7" borderId="0" xfId="16" applyNumberFormat="1" applyFont="1" applyFill="1" applyProtection="1"/>
    <xf numFmtId="190" fontId="100" fillId="11" borderId="152" xfId="7" applyNumberFormat="1" applyFont="1" applyFill="1" applyBorder="1" applyAlignment="1" applyProtection="1">
      <alignment horizontal="center"/>
    </xf>
    <xf numFmtId="190" fontId="87" fillId="32" borderId="0" xfId="7" applyNumberFormat="1" applyFont="1" applyFill="1" applyProtection="1"/>
    <xf numFmtId="190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6" fillId="32" borderId="0" xfId="7" applyNumberFormat="1" applyFont="1" applyFill="1" applyBorder="1" applyProtection="1"/>
    <xf numFmtId="0" fontId="86" fillId="32" borderId="0" xfId="7" applyFont="1" applyFill="1" applyBorder="1" applyAlignment="1" applyProtection="1">
      <alignment horizontal="center"/>
    </xf>
    <xf numFmtId="0" fontId="109" fillId="15" borderId="121" xfId="16" applyFont="1" applyFill="1" applyBorder="1" applyProtection="1"/>
    <xf numFmtId="0" fontId="109" fillId="15" borderId="142" xfId="16" applyFont="1" applyFill="1" applyBorder="1" applyProtection="1"/>
    <xf numFmtId="0" fontId="109" fillId="15" borderId="143" xfId="16" applyFont="1" applyFill="1" applyBorder="1" applyProtection="1"/>
    <xf numFmtId="190" fontId="98" fillId="9" borderId="156" xfId="7" applyNumberFormat="1" applyFont="1" applyFill="1" applyBorder="1" applyAlignment="1" applyProtection="1">
      <alignment horizontal="center"/>
    </xf>
    <xf numFmtId="190" fontId="100" fillId="9" borderId="157" xfId="7" applyNumberFormat="1" applyFont="1" applyFill="1" applyBorder="1" applyAlignment="1" applyProtection="1">
      <alignment horizontal="center"/>
    </xf>
    <xf numFmtId="190" fontId="99" fillId="13" borderId="156" xfId="7" applyNumberFormat="1" applyFont="1" applyFill="1" applyBorder="1" applyAlignment="1" applyProtection="1">
      <alignment horizontal="center"/>
    </xf>
    <xf numFmtId="190" fontId="100" fillId="13" borderId="157" xfId="7" applyNumberFormat="1" applyFont="1" applyFill="1" applyBorder="1" applyAlignment="1" applyProtection="1">
      <alignment horizontal="center"/>
    </xf>
    <xf numFmtId="190" fontId="100" fillId="11" borderId="158" xfId="7" applyNumberFormat="1" applyFont="1" applyFill="1" applyBorder="1" applyAlignment="1" applyProtection="1">
      <alignment horizontal="center"/>
    </xf>
    <xf numFmtId="190" fontId="39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90" fontId="86" fillId="32" borderId="0" xfId="7" applyNumberFormat="1" applyFont="1" applyFill="1" applyProtection="1"/>
    <xf numFmtId="190" fontId="233" fillId="9" borderId="150" xfId="7" applyNumberFormat="1" applyFont="1" applyFill="1" applyBorder="1" applyAlignment="1" applyProtection="1">
      <alignment horizontal="center"/>
    </xf>
    <xf numFmtId="190" fontId="234" fillId="9" borderId="151" xfId="7" applyNumberFormat="1" applyFont="1" applyFill="1" applyBorder="1" applyAlignment="1" applyProtection="1">
      <alignment horizontal="center"/>
    </xf>
    <xf numFmtId="190" fontId="235" fillId="13" borderId="150" xfId="7" applyNumberFormat="1" applyFont="1" applyFill="1" applyBorder="1" applyAlignment="1" applyProtection="1">
      <alignment horizontal="center"/>
    </xf>
    <xf numFmtId="190" fontId="236" fillId="13" borderId="151" xfId="7" applyNumberFormat="1" applyFont="1" applyFill="1" applyBorder="1" applyAlignment="1" applyProtection="1">
      <alignment horizontal="center"/>
    </xf>
    <xf numFmtId="190" fontId="237" fillId="11" borderId="152" xfId="7" applyNumberFormat="1" applyFont="1" applyFill="1" applyBorder="1" applyAlignment="1" applyProtection="1">
      <alignment horizontal="center"/>
    </xf>
    <xf numFmtId="190" fontId="238" fillId="5" borderId="153" xfId="7" applyNumberFormat="1" applyFont="1" applyFill="1" applyBorder="1" applyAlignment="1" applyProtection="1">
      <alignment horizontal="center"/>
    </xf>
    <xf numFmtId="190" fontId="12" fillId="15" borderId="154" xfId="7" applyNumberFormat="1" applyFont="1" applyFill="1" applyBorder="1" applyAlignment="1" applyProtection="1">
      <alignment horizontal="center"/>
    </xf>
    <xf numFmtId="190" fontId="11" fillId="15" borderId="155" xfId="7" applyNumberFormat="1" applyFont="1" applyFill="1" applyBorder="1" applyAlignment="1" applyProtection="1">
      <alignment horizontal="center"/>
    </xf>
    <xf numFmtId="190" fontId="233" fillId="9" borderId="156" xfId="7" applyNumberFormat="1" applyFont="1" applyFill="1" applyBorder="1" applyAlignment="1" applyProtection="1">
      <alignment horizontal="center"/>
    </xf>
    <xf numFmtId="190" fontId="234" fillId="9" borderId="157" xfId="7" applyNumberFormat="1" applyFont="1" applyFill="1" applyBorder="1" applyAlignment="1" applyProtection="1">
      <alignment horizontal="center"/>
    </xf>
    <xf numFmtId="190" fontId="235" fillId="13" borderId="156" xfId="7" applyNumberFormat="1" applyFont="1" applyFill="1" applyBorder="1" applyAlignment="1" applyProtection="1">
      <alignment horizontal="center"/>
    </xf>
    <xf numFmtId="190" fontId="236" fillId="13" borderId="157" xfId="7" applyNumberFormat="1" applyFont="1" applyFill="1" applyBorder="1" applyAlignment="1" applyProtection="1">
      <alignment horizontal="center"/>
    </xf>
    <xf numFmtId="190" fontId="237" fillId="11" borderId="158" xfId="7" applyNumberFormat="1" applyFont="1" applyFill="1" applyBorder="1" applyAlignment="1" applyProtection="1">
      <alignment horizontal="center"/>
    </xf>
    <xf numFmtId="190" fontId="238" fillId="5" borderId="144" xfId="7" applyNumberFormat="1" applyFont="1" applyFill="1" applyBorder="1" applyAlignment="1" applyProtection="1">
      <alignment horizontal="center"/>
    </xf>
    <xf numFmtId="190" fontId="12" fillId="15" borderId="159" xfId="7" applyNumberFormat="1" applyFont="1" applyFill="1" applyBorder="1" applyAlignment="1" applyProtection="1">
      <alignment horizontal="center"/>
    </xf>
    <xf numFmtId="190" fontId="11" fillId="15" borderId="160" xfId="7" applyNumberFormat="1" applyFont="1" applyFill="1" applyBorder="1" applyAlignment="1" applyProtection="1">
      <alignment horizontal="center"/>
    </xf>
    <xf numFmtId="0" fontId="162" fillId="0" borderId="0" xfId="7" applyProtection="1"/>
    <xf numFmtId="0" fontId="162" fillId="0" borderId="0" xfId="7" applyNumberFormat="1" applyProtection="1"/>
    <xf numFmtId="186" fontId="168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80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39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210" fillId="24" borderId="3" xfId="4" applyNumberFormat="1" applyFont="1" applyFill="1" applyBorder="1" applyAlignment="1" applyProtection="1">
      <alignment horizontal="center" vertical="center"/>
    </xf>
    <xf numFmtId="3" fontId="210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89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8" fillId="20" borderId="10" xfId="4" applyFont="1" applyFill="1" applyBorder="1" applyAlignment="1" applyProtection="1">
      <alignment horizontal="center" vertical="center" wrapText="1"/>
    </xf>
    <xf numFmtId="3" fontId="58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40" fillId="19" borderId="73" xfId="4" applyFont="1" applyFill="1" applyBorder="1" applyAlignment="1" applyProtection="1">
      <alignment horizontal="center" vertical="center" wrapText="1"/>
    </xf>
    <xf numFmtId="3" fontId="29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82" fillId="24" borderId="8" xfId="4" applyNumberFormat="1" applyFont="1" applyFill="1" applyBorder="1" applyAlignment="1" applyProtection="1">
      <alignment horizontal="right" vertical="center"/>
      <protection locked="0"/>
    </xf>
    <xf numFmtId="3" fontId="182" fillId="24" borderId="3" xfId="4" applyNumberFormat="1" applyFont="1" applyFill="1" applyBorder="1" applyAlignment="1" applyProtection="1">
      <alignment horizontal="right" vertical="center"/>
      <protection locked="0"/>
    </xf>
    <xf numFmtId="3" fontId="182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77" fillId="17" borderId="8" xfId="4" applyNumberFormat="1" applyFont="1" applyFill="1" applyBorder="1" applyAlignment="1" applyProtection="1">
      <alignment horizontal="right" vertical="center"/>
      <protection locked="0"/>
    </xf>
    <xf numFmtId="3" fontId="177" fillId="17" borderId="3" xfId="4" applyNumberFormat="1" applyFont="1" applyFill="1" applyBorder="1" applyAlignment="1" applyProtection="1">
      <alignment horizontal="right" vertical="center"/>
      <protection locked="0"/>
    </xf>
    <xf numFmtId="3" fontId="177" fillId="17" borderId="9" xfId="4" applyNumberFormat="1" applyFont="1" applyFill="1" applyBorder="1" applyAlignment="1" applyProtection="1">
      <alignment horizontal="right" vertical="center"/>
      <protection locked="0"/>
    </xf>
    <xf numFmtId="200" fontId="180" fillId="18" borderId="42" xfId="14" applyNumberFormat="1" applyFont="1" applyFill="1" applyBorder="1" applyAlignment="1" applyProtection="1">
      <alignment horizontal="center" vertical="center" wrapText="1"/>
    </xf>
    <xf numFmtId="183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83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80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8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41" fillId="15" borderId="82" xfId="4" applyFont="1" applyFill="1" applyBorder="1" applyAlignment="1">
      <alignment horizontal="center" vertical="center" wrapText="1"/>
    </xf>
    <xf numFmtId="182" fontId="242" fillId="15" borderId="12" xfId="4" applyNumberFormat="1" applyFont="1" applyFill="1" applyBorder="1" applyAlignment="1" applyProtection="1">
      <alignment horizontal="center" vertical="center" wrapText="1"/>
    </xf>
    <xf numFmtId="0" fontId="31" fillId="15" borderId="0" xfId="4" applyFont="1" applyFill="1"/>
    <xf numFmtId="188" fontId="174" fillId="21" borderId="8" xfId="4" applyNumberFormat="1" applyFont="1" applyFill="1" applyBorder="1" applyAlignment="1" applyProtection="1">
      <alignment horizontal="center" vertical="center"/>
    </xf>
    <xf numFmtId="188" fontId="174" fillId="21" borderId="3" xfId="4" applyNumberFormat="1" applyFont="1" applyFill="1" applyBorder="1" applyAlignment="1" applyProtection="1">
      <alignment horizontal="center" vertical="center"/>
    </xf>
    <xf numFmtId="188" fontId="174" fillId="21" borderId="9" xfId="4" applyNumberFormat="1" applyFont="1" applyFill="1" applyBorder="1" applyAlignment="1" applyProtection="1">
      <alignment horizontal="center" vertical="center"/>
    </xf>
    <xf numFmtId="0" fontId="179" fillId="23" borderId="40" xfId="12" applyFont="1" applyFill="1" applyBorder="1" applyAlignment="1" applyProtection="1">
      <alignment horizontal="right" vertical="center"/>
    </xf>
    <xf numFmtId="188" fontId="174" fillId="21" borderId="66" xfId="4" applyNumberFormat="1" applyFont="1" applyFill="1" applyBorder="1" applyAlignment="1" applyProtection="1">
      <alignment horizontal="center" vertical="center"/>
    </xf>
    <xf numFmtId="188" fontId="174" fillId="21" borderId="63" xfId="4" applyNumberFormat="1" applyFont="1" applyFill="1" applyBorder="1" applyAlignment="1" applyProtection="1">
      <alignment horizontal="center" vertical="center"/>
    </xf>
    <xf numFmtId="188" fontId="174" fillId="21" borderId="61" xfId="4" applyNumberFormat="1" applyFont="1" applyFill="1" applyBorder="1" applyAlignment="1" applyProtection="1">
      <alignment horizontal="center" vertical="center"/>
    </xf>
    <xf numFmtId="188" fontId="174" fillId="21" borderId="58" xfId="4" applyNumberFormat="1" applyFont="1" applyFill="1" applyBorder="1" applyAlignment="1" applyProtection="1">
      <alignment horizontal="center" vertical="center"/>
    </xf>
    <xf numFmtId="188" fontId="174" fillId="31" borderId="78" xfId="4" applyNumberFormat="1" applyFont="1" applyFill="1" applyBorder="1" applyAlignment="1" applyProtection="1">
      <alignment horizontal="center" vertical="center"/>
    </xf>
    <xf numFmtId="188" fontId="174" fillId="31" borderId="75" xfId="4" applyNumberFormat="1" applyFont="1" applyFill="1" applyBorder="1" applyAlignment="1" applyProtection="1">
      <alignment horizontal="center" vertical="center"/>
    </xf>
    <xf numFmtId="188" fontId="174" fillId="24" borderId="8" xfId="4" applyNumberFormat="1" applyFont="1" applyFill="1" applyBorder="1" applyAlignment="1" applyProtection="1">
      <alignment horizontal="center" vertical="center"/>
    </xf>
    <xf numFmtId="188" fontId="174" fillId="24" borderId="3" xfId="4" applyNumberFormat="1" applyFont="1" applyFill="1" applyBorder="1" applyAlignment="1" applyProtection="1">
      <alignment horizontal="center" vertical="center"/>
    </xf>
    <xf numFmtId="188" fontId="174" fillId="24" borderId="9" xfId="4" applyNumberFormat="1" applyFont="1" applyFill="1" applyBorder="1" applyAlignment="1" applyProtection="1">
      <alignment horizontal="center" vertical="center"/>
    </xf>
    <xf numFmtId="188" fontId="174" fillId="30" borderId="9" xfId="4" applyNumberFormat="1" applyFont="1" applyFill="1" applyBorder="1" applyAlignment="1" applyProtection="1">
      <alignment horizontal="center" vertical="center"/>
    </xf>
    <xf numFmtId="188" fontId="174" fillId="26" borderId="9" xfId="4" applyNumberFormat="1" applyFont="1" applyFill="1" applyBorder="1" applyAlignment="1" applyProtection="1">
      <alignment horizontal="center" vertical="center"/>
    </xf>
    <xf numFmtId="188" fontId="174" fillId="21" borderId="29" xfId="4" applyNumberFormat="1" applyFont="1" applyFill="1" applyBorder="1" applyAlignment="1" applyProtection="1">
      <alignment horizontal="center" vertical="center"/>
    </xf>
    <xf numFmtId="188" fontId="174" fillId="21" borderId="27" xfId="4" applyNumberFormat="1" applyFont="1" applyFill="1" applyBorder="1" applyAlignment="1" applyProtection="1">
      <alignment horizontal="center" vertical="center"/>
    </xf>
    <xf numFmtId="188" fontId="174" fillId="17" borderId="8" xfId="4" applyNumberFormat="1" applyFont="1" applyFill="1" applyBorder="1" applyAlignment="1" applyProtection="1">
      <alignment horizontal="center" vertical="center"/>
    </xf>
    <xf numFmtId="188" fontId="174" fillId="17" borderId="3" xfId="4" applyNumberFormat="1" applyFont="1" applyFill="1" applyBorder="1" applyAlignment="1" applyProtection="1">
      <alignment horizontal="center" vertical="center"/>
    </xf>
    <xf numFmtId="188" fontId="174" fillId="17" borderId="9" xfId="4" applyNumberFormat="1" applyFont="1" applyFill="1" applyBorder="1" applyAlignment="1" applyProtection="1">
      <alignment horizontal="center" vertical="center"/>
    </xf>
    <xf numFmtId="0" fontId="183" fillId="24" borderId="16" xfId="4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43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2" fillId="42" borderId="3" xfId="4" applyNumberFormat="1" applyFont="1" applyFill="1" applyBorder="1" applyProtection="1">
      <protection locked="0"/>
    </xf>
    <xf numFmtId="49" fontId="244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44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45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45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44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46" fillId="42" borderId="57" xfId="4" quotePrefix="1" applyNumberFormat="1" applyFont="1" applyFill="1" applyBorder="1" applyAlignment="1">
      <alignment horizontal="center"/>
    </xf>
    <xf numFmtId="0" fontId="247" fillId="42" borderId="57" xfId="4" applyFont="1" applyFill="1" applyBorder="1"/>
    <xf numFmtId="49" fontId="244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48" fillId="42" borderId="89" xfId="13" applyFont="1" applyFill="1" applyBorder="1"/>
    <xf numFmtId="49" fontId="249" fillId="42" borderId="88" xfId="4" applyNumberFormat="1" applyFont="1" applyFill="1" applyBorder="1" applyAlignment="1">
      <alignment horizontal="center"/>
    </xf>
    <xf numFmtId="182" fontId="250" fillId="42" borderId="52" xfId="4" applyNumberFormat="1" applyFont="1" applyFill="1" applyBorder="1" applyAlignment="1">
      <alignment horizontal="left"/>
    </xf>
    <xf numFmtId="182" fontId="251" fillId="42" borderId="52" xfId="4" applyNumberFormat="1" applyFont="1" applyFill="1" applyBorder="1" applyAlignment="1">
      <alignment horizontal="left"/>
    </xf>
    <xf numFmtId="0" fontId="252" fillId="42" borderId="133" xfId="4" applyFont="1" applyFill="1" applyBorder="1"/>
    <xf numFmtId="49" fontId="253" fillId="42" borderId="55" xfId="4" quotePrefix="1" applyNumberFormat="1" applyFont="1" applyFill="1" applyBorder="1" applyAlignment="1">
      <alignment horizontal="center"/>
    </xf>
    <xf numFmtId="0" fontId="252" fillId="42" borderId="102" xfId="4" applyFont="1" applyFill="1" applyBorder="1"/>
    <xf numFmtId="0" fontId="252" fillId="42" borderId="55" xfId="4" applyFont="1" applyFill="1" applyBorder="1"/>
    <xf numFmtId="0" fontId="254" fillId="42" borderId="55" xfId="4" applyFont="1" applyFill="1" applyBorder="1"/>
    <xf numFmtId="0" fontId="252" fillId="42" borderId="55" xfId="4" applyFont="1" applyFill="1" applyBorder="1" applyAlignment="1">
      <alignment horizontal="left"/>
    </xf>
    <xf numFmtId="0" fontId="252" fillId="42" borderId="55" xfId="4" applyFont="1" applyFill="1" applyBorder="1" applyAlignment="1">
      <alignment horizontal="left" wrapText="1"/>
    </xf>
    <xf numFmtId="0" fontId="255" fillId="42" borderId="57" xfId="4" applyFont="1" applyFill="1" applyBorder="1"/>
    <xf numFmtId="182" fontId="256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82" fontId="250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53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3" fillId="42" borderId="57" xfId="4" applyFont="1" applyFill="1" applyBorder="1"/>
    <xf numFmtId="0" fontId="3" fillId="42" borderId="163" xfId="4" applyFont="1" applyFill="1" applyBorder="1"/>
    <xf numFmtId="0" fontId="247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57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57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4" fillId="42" borderId="165" xfId="4" applyFont="1" applyFill="1" applyBorder="1" applyAlignment="1">
      <alignment horizontal="left"/>
    </xf>
    <xf numFmtId="0" fontId="257" fillId="42" borderId="165" xfId="4" applyFont="1" applyFill="1" applyBorder="1" applyAlignment="1">
      <alignment horizontal="left"/>
    </xf>
    <xf numFmtId="0" fontId="258" fillId="43" borderId="3" xfId="6" applyFont="1" applyFill="1" applyBorder="1"/>
    <xf numFmtId="0" fontId="258" fillId="44" borderId="3" xfId="6" applyFont="1" applyFill="1" applyBorder="1"/>
    <xf numFmtId="14" fontId="258" fillId="42" borderId="3" xfId="6" applyNumberFormat="1" applyFont="1" applyFill="1" applyBorder="1" applyAlignment="1">
      <alignment horizontal="left"/>
    </xf>
    <xf numFmtId="49" fontId="168" fillId="17" borderId="3" xfId="4" applyNumberFormat="1" applyFont="1" applyFill="1" applyBorder="1" applyAlignment="1" applyProtection="1">
      <alignment horizontal="center" vertical="center"/>
      <protection locked="0"/>
    </xf>
    <xf numFmtId="49" fontId="180" fillId="16" borderId="4" xfId="4" applyNumberFormat="1" applyFont="1" applyFill="1" applyBorder="1" applyAlignment="1" applyProtection="1">
      <alignment horizontal="center" vertical="center" wrapText="1"/>
    </xf>
    <xf numFmtId="186" fontId="249" fillId="42" borderId="88" xfId="4" applyNumberFormat="1" applyFont="1" applyFill="1" applyBorder="1" applyAlignment="1">
      <alignment horizontal="center"/>
    </xf>
    <xf numFmtId="49" fontId="259" fillId="42" borderId="57" xfId="4" quotePrefix="1" applyNumberFormat="1" applyFont="1" applyFill="1" applyBorder="1" applyAlignment="1">
      <alignment horizontal="center"/>
    </xf>
    <xf numFmtId="49" fontId="253" fillId="42" borderId="54" xfId="4" quotePrefix="1" applyNumberFormat="1" applyFont="1" applyFill="1" applyBorder="1" applyAlignment="1">
      <alignment horizontal="center"/>
    </xf>
    <xf numFmtId="49" fontId="244" fillId="42" borderId="54" xfId="4" quotePrefix="1" applyNumberFormat="1" applyFont="1" applyFill="1" applyBorder="1" applyAlignment="1">
      <alignment horizontal="center"/>
    </xf>
    <xf numFmtId="49" fontId="253" fillId="42" borderId="165" xfId="4" quotePrefix="1" applyNumberFormat="1" applyFont="1" applyFill="1" applyBorder="1" applyAlignment="1">
      <alignment horizontal="center"/>
    </xf>
    <xf numFmtId="49" fontId="244" fillId="42" borderId="120" xfId="4" quotePrefix="1" applyNumberFormat="1" applyFont="1" applyFill="1" applyBorder="1" applyAlignment="1">
      <alignment horizontal="center"/>
    </xf>
    <xf numFmtId="49" fontId="253" fillId="42" borderId="57" xfId="4" quotePrefix="1" applyNumberFormat="1" applyFont="1" applyFill="1" applyBorder="1" applyAlignment="1">
      <alignment horizontal="center"/>
    </xf>
    <xf numFmtId="49" fontId="246" fillId="42" borderId="55" xfId="4" quotePrefix="1" applyNumberFormat="1" applyFont="1" applyFill="1" applyBorder="1" applyAlignment="1">
      <alignment horizontal="center"/>
    </xf>
    <xf numFmtId="49" fontId="242" fillId="15" borderId="4" xfId="4" applyNumberFormat="1" applyFont="1" applyFill="1" applyBorder="1" applyAlignment="1" applyProtection="1">
      <alignment horizontal="center" vertical="center" wrapText="1"/>
    </xf>
    <xf numFmtId="0" fontId="170" fillId="17" borderId="14" xfId="0" applyFont="1" applyFill="1" applyBorder="1" applyAlignment="1" applyProtection="1">
      <alignment horizontal="center" vertical="center" wrapText="1"/>
    </xf>
    <xf numFmtId="0" fontId="170" fillId="17" borderId="15" xfId="0" applyFont="1" applyFill="1" applyBorder="1" applyAlignment="1" applyProtection="1">
      <alignment horizontal="center" vertical="center" wrapText="1"/>
    </xf>
    <xf numFmtId="0" fontId="170" fillId="17" borderId="13" xfId="0" applyFont="1" applyFill="1" applyBorder="1" applyAlignment="1" applyProtection="1">
      <alignment horizontal="center" vertical="center" wrapText="1"/>
    </xf>
    <xf numFmtId="0" fontId="260" fillId="0" borderId="0" xfId="0" applyFont="1" applyFill="1" applyBorder="1" applyAlignment="1" applyProtection="1">
      <alignment vertical="top"/>
    </xf>
    <xf numFmtId="0" fontId="143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42" fillId="45" borderId="0" xfId="0" applyFont="1" applyFill="1" applyBorder="1" applyAlignment="1" applyProtection="1">
      <alignment horizontal="left" vertical="top" wrapText="1"/>
    </xf>
    <xf numFmtId="0" fontId="261" fillId="45" borderId="0" xfId="0" applyFont="1" applyFill="1" applyBorder="1" applyAlignment="1" applyProtection="1">
      <alignment horizontal="center" vertical="top"/>
    </xf>
    <xf numFmtId="0" fontId="143" fillId="45" borderId="0" xfId="0" applyFont="1" applyFill="1" applyBorder="1" applyAlignment="1" applyProtection="1">
      <alignment vertical="top"/>
    </xf>
    <xf numFmtId="49" fontId="261" fillId="45" borderId="0" xfId="0" applyNumberFormat="1" applyFont="1" applyFill="1" applyBorder="1" applyAlignment="1" applyProtection="1">
      <alignment horizontal="center" vertical="top"/>
    </xf>
    <xf numFmtId="0" fontId="143" fillId="0" borderId="47" xfId="0" applyFont="1" applyFill="1" applyBorder="1" applyAlignment="1" applyProtection="1">
      <alignment vertical="top"/>
    </xf>
    <xf numFmtId="0" fontId="142" fillId="46" borderId="95" xfId="0" applyFont="1" applyFill="1" applyBorder="1" applyAlignment="1" applyProtection="1">
      <alignment horizontal="center" vertical="center" wrapText="1"/>
    </xf>
    <xf numFmtId="0" fontId="142" fillId="46" borderId="125" xfId="0" applyFont="1" applyFill="1" applyBorder="1" applyAlignment="1" applyProtection="1">
      <alignment horizontal="center" vertical="center"/>
    </xf>
    <xf numFmtId="0" fontId="142" fillId="46" borderId="17" xfId="0" applyFont="1" applyFill="1" applyBorder="1" applyAlignment="1" applyProtection="1">
      <alignment horizontal="center" vertical="center" wrapText="1"/>
    </xf>
    <xf numFmtId="0" fontId="36" fillId="46" borderId="118" xfId="0" applyNumberFormat="1" applyFont="1" applyFill="1" applyBorder="1" applyAlignment="1" applyProtection="1">
      <alignment horizontal="center" vertical="center"/>
    </xf>
    <xf numFmtId="0" fontId="36" fillId="47" borderId="119" xfId="0" applyFont="1" applyFill="1" applyBorder="1" applyAlignment="1" applyProtection="1">
      <alignment horizontal="center" vertical="center"/>
    </xf>
    <xf numFmtId="0" fontId="36" fillId="47" borderId="166" xfId="0" applyFont="1" applyFill="1" applyBorder="1" applyAlignment="1" applyProtection="1">
      <alignment horizontal="center" vertical="center"/>
    </xf>
    <xf numFmtId="0" fontId="142" fillId="46" borderId="17" xfId="0" applyFont="1" applyFill="1" applyBorder="1" applyAlignment="1" applyProtection="1">
      <alignment vertical="center" wrapText="1"/>
    </xf>
    <xf numFmtId="0" fontId="262" fillId="46" borderId="118" xfId="0" applyNumberFormat="1" applyFont="1" applyFill="1" applyBorder="1" applyAlignment="1" applyProtection="1">
      <alignment horizontal="center" vertical="center"/>
    </xf>
    <xf numFmtId="0" fontId="262" fillId="47" borderId="119" xfId="0" applyFont="1" applyFill="1" applyBorder="1" applyAlignment="1" applyProtection="1">
      <alignment horizontal="center" vertical="center"/>
    </xf>
    <xf numFmtId="0" fontId="262" fillId="47" borderId="166" xfId="0" applyFont="1" applyFill="1" applyBorder="1" applyAlignment="1" applyProtection="1">
      <alignment horizontal="center" vertical="center"/>
    </xf>
    <xf numFmtId="49" fontId="142" fillId="46" borderId="124" xfId="0" applyNumberFormat="1" applyFont="1" applyFill="1" applyBorder="1" applyAlignment="1" applyProtection="1">
      <alignment horizontal="center" vertical="center"/>
    </xf>
    <xf numFmtId="49" fontId="142" fillId="46" borderId="167" xfId="0" applyNumberFormat="1" applyFont="1" applyFill="1" applyBorder="1" applyAlignment="1" applyProtection="1">
      <alignment horizontal="center" vertical="center"/>
    </xf>
    <xf numFmtId="49" fontId="142" fillId="47" borderId="167" xfId="0" applyNumberFormat="1" applyFont="1" applyFill="1" applyBorder="1" applyAlignment="1" applyProtection="1">
      <alignment horizontal="center" vertical="center"/>
    </xf>
    <xf numFmtId="0" fontId="143" fillId="0" borderId="168" xfId="0" applyFont="1" applyFill="1" applyBorder="1" applyAlignment="1" applyProtection="1">
      <alignment horizontal="center"/>
    </xf>
    <xf numFmtId="0" fontId="144" fillId="45" borderId="8" xfId="0" quotePrefix="1" applyNumberFormat="1" applyFont="1" applyFill="1" applyBorder="1" applyAlignment="1" applyProtection="1">
      <alignment horizontal="left" vertical="top" wrapText="1"/>
    </xf>
    <xf numFmtId="3" fontId="263" fillId="45" borderId="3" xfId="0" applyNumberFormat="1" applyFont="1" applyFill="1" applyBorder="1" applyAlignment="1" applyProtection="1">
      <alignment vertical="top"/>
    </xf>
    <xf numFmtId="3" fontId="263" fillId="45" borderId="9" xfId="0" applyNumberFormat="1" applyFont="1" applyFill="1" applyBorder="1" applyAlignment="1" applyProtection="1">
      <alignment vertical="top"/>
    </xf>
    <xf numFmtId="202" fontId="264" fillId="0" borderId="56" xfId="0" quotePrefix="1" applyNumberFormat="1" applyFont="1" applyFill="1" applyBorder="1" applyAlignment="1" applyProtection="1">
      <alignment horizontal="left" vertical="top" wrapText="1"/>
    </xf>
    <xf numFmtId="0" fontId="143" fillId="0" borderId="1" xfId="0" quotePrefix="1" applyNumberFormat="1" applyFont="1" applyFill="1" applyBorder="1" applyAlignment="1" applyProtection="1">
      <alignment horizontal="center" vertical="top"/>
    </xf>
    <xf numFmtId="3" fontId="263" fillId="0" borderId="1" xfId="0" applyNumberFormat="1" applyFont="1" applyFill="1" applyBorder="1" applyAlignment="1" applyProtection="1">
      <alignment vertical="center"/>
    </xf>
    <xf numFmtId="3" fontId="263" fillId="0" borderId="74" xfId="0" applyNumberFormat="1" applyFont="1" applyFill="1" applyBorder="1" applyAlignment="1" applyProtection="1">
      <alignment vertical="center"/>
    </xf>
    <xf numFmtId="202" fontId="265" fillId="0" borderId="132" xfId="0" quotePrefix="1" applyNumberFormat="1" applyFont="1" applyFill="1" applyBorder="1" applyAlignment="1" applyProtection="1">
      <alignment horizontal="left" vertical="top" wrapText="1"/>
    </xf>
    <xf numFmtId="181" fontId="36" fillId="0" borderId="1" xfId="12" quotePrefix="1" applyNumberFormat="1" applyFont="1" applyFill="1" applyBorder="1" applyAlignment="1">
      <alignment horizontal="center" vertical="center"/>
    </xf>
    <xf numFmtId="3" fontId="263" fillId="0" borderId="98" xfId="0" applyNumberFormat="1" applyFont="1" applyFill="1" applyBorder="1" applyAlignment="1" applyProtection="1">
      <alignment vertical="center"/>
    </xf>
    <xf numFmtId="3" fontId="263" fillId="0" borderId="98" xfId="0" applyNumberFormat="1" applyFont="1" applyFill="1" applyBorder="1" applyAlignment="1" applyProtection="1">
      <alignment vertical="center"/>
      <protection locked="0"/>
    </xf>
    <xf numFmtId="0" fontId="143" fillId="0" borderId="0" xfId="0" applyFont="1" applyFill="1" applyBorder="1" applyProtection="1"/>
    <xf numFmtId="0" fontId="263" fillId="0" borderId="56" xfId="0" applyNumberFormat="1" applyFont="1" applyFill="1" applyBorder="1" applyAlignment="1" applyProtection="1">
      <alignment vertical="top" wrapText="1"/>
    </xf>
    <xf numFmtId="3" fontId="263" fillId="0" borderId="1" xfId="0" applyNumberFormat="1" applyFont="1" applyFill="1" applyBorder="1" applyAlignment="1" applyProtection="1">
      <alignment vertical="center"/>
      <protection locked="0"/>
    </xf>
    <xf numFmtId="0" fontId="143" fillId="0" borderId="56" xfId="0" applyNumberFormat="1" applyFont="1" applyFill="1" applyBorder="1" applyAlignment="1" applyProtection="1">
      <alignment vertical="top" wrapText="1"/>
    </xf>
    <xf numFmtId="0" fontId="263" fillId="0" borderId="101" xfId="0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vertical="top" wrapText="1"/>
    </xf>
    <xf numFmtId="0" fontId="27" fillId="0" borderId="14" xfId="0" applyNumberFormat="1" applyFont="1" applyFill="1" applyBorder="1" applyAlignment="1" applyProtection="1">
      <alignment vertical="top" wrapText="1"/>
    </xf>
    <xf numFmtId="3" fontId="263" fillId="0" borderId="15" xfId="0" applyNumberFormat="1" applyFont="1" applyFill="1" applyBorder="1" applyAlignment="1" applyProtection="1">
      <alignment vertical="center"/>
    </xf>
    <xf numFmtId="3" fontId="263" fillId="0" borderId="15" xfId="0" applyNumberFormat="1" applyFont="1" applyFill="1" applyBorder="1" applyAlignment="1" applyProtection="1">
      <alignment vertical="center"/>
      <protection locked="0"/>
    </xf>
    <xf numFmtId="0" fontId="144" fillId="45" borderId="8" xfId="0" quotePrefix="1" applyFont="1" applyFill="1" applyBorder="1" applyAlignment="1" applyProtection="1">
      <alignment horizontal="left" vertical="top" wrapText="1"/>
    </xf>
    <xf numFmtId="3" fontId="263" fillId="45" borderId="3" xfId="0" applyNumberFormat="1" applyFont="1" applyFill="1" applyBorder="1" applyAlignment="1" applyProtection="1">
      <alignment vertical="center"/>
    </xf>
    <xf numFmtId="3" fontId="263" fillId="45" borderId="9" xfId="0" applyNumberFormat="1" applyFont="1" applyFill="1" applyBorder="1" applyAlignment="1" applyProtection="1">
      <alignment vertical="center"/>
    </xf>
    <xf numFmtId="49" fontId="264" fillId="0" borderId="1" xfId="0" applyNumberFormat="1" applyFont="1" applyFill="1" applyBorder="1" applyAlignment="1" applyProtection="1">
      <alignment horizontal="center" vertical="top"/>
    </xf>
    <xf numFmtId="202" fontId="27" fillId="48" borderId="56" xfId="0" applyNumberFormat="1" applyFont="1" applyFill="1" applyBorder="1" applyAlignment="1" applyProtection="1">
      <alignment vertical="top" wrapText="1"/>
    </xf>
    <xf numFmtId="3" fontId="263" fillId="48" borderId="1" xfId="0" applyNumberFormat="1" applyFont="1" applyFill="1" applyBorder="1" applyAlignment="1" applyProtection="1">
      <alignment vertical="center"/>
    </xf>
    <xf numFmtId="202" fontId="27" fillId="0" borderId="56" xfId="0" applyNumberFormat="1" applyFont="1" applyFill="1" applyBorder="1" applyAlignment="1" applyProtection="1">
      <alignment vertical="top" wrapText="1"/>
    </xf>
    <xf numFmtId="181" fontId="266" fillId="0" borderId="1" xfId="12" quotePrefix="1" applyNumberFormat="1" applyFont="1" applyFill="1" applyBorder="1" applyAlignment="1">
      <alignment horizontal="center" vertical="center"/>
    </xf>
    <xf numFmtId="202" fontId="147" fillId="0" borderId="56" xfId="0" applyNumberFormat="1" applyFont="1" applyFill="1" applyBorder="1" applyAlignment="1" applyProtection="1">
      <alignment vertical="top" wrapText="1"/>
    </xf>
    <xf numFmtId="3" fontId="143" fillId="0" borderId="1" xfId="0" applyNumberFormat="1" applyFont="1" applyFill="1" applyBorder="1" applyAlignment="1" applyProtection="1">
      <alignment vertical="center"/>
    </xf>
    <xf numFmtId="3" fontId="143" fillId="0" borderId="1" xfId="0" applyNumberFormat="1" applyFont="1" applyFill="1" applyBorder="1" applyAlignment="1" applyProtection="1">
      <alignment vertical="center"/>
      <protection locked="0"/>
    </xf>
    <xf numFmtId="202" fontId="27" fillId="0" borderId="56" xfId="0" quotePrefix="1" applyNumberFormat="1" applyFont="1" applyFill="1" applyBorder="1" applyAlignment="1" applyProtection="1">
      <alignment vertical="top" wrapText="1"/>
    </xf>
    <xf numFmtId="202" fontId="27" fillId="0" borderId="14" xfId="0" applyNumberFormat="1" applyFont="1" applyFill="1" applyBorder="1" applyAlignment="1" applyProtection="1">
      <alignment vertical="top" wrapText="1"/>
    </xf>
    <xf numFmtId="3" fontId="143" fillId="0" borderId="15" xfId="0" applyNumberFormat="1" applyFont="1" applyFill="1" applyBorder="1" applyAlignment="1" applyProtection="1">
      <alignment vertical="center"/>
    </xf>
    <xf numFmtId="3" fontId="143" fillId="0" borderId="15" xfId="0" applyNumberFormat="1" applyFont="1" applyFill="1" applyBorder="1" applyAlignment="1" applyProtection="1">
      <alignment vertical="center"/>
      <protection locked="0"/>
    </xf>
    <xf numFmtId="0" fontId="260" fillId="0" borderId="0" xfId="0" applyFont="1" applyFill="1" applyBorder="1" applyProtection="1"/>
    <xf numFmtId="0" fontId="267" fillId="45" borderId="8" xfId="0" quotePrefix="1" applyNumberFormat="1" applyFont="1" applyFill="1" applyBorder="1" applyAlignment="1" applyProtection="1">
      <alignment horizontal="left" vertical="top" wrapText="1"/>
    </xf>
    <xf numFmtId="0" fontId="142" fillId="0" borderId="56" xfId="0" applyNumberFormat="1" applyFont="1" applyFill="1" applyBorder="1" applyAlignment="1" applyProtection="1">
      <alignment vertical="top" wrapText="1"/>
    </xf>
    <xf numFmtId="0" fontId="146" fillId="0" borderId="1" xfId="0" applyNumberFormat="1" applyFont="1" applyFill="1" applyBorder="1" applyAlignment="1" applyProtection="1">
      <alignment horizontal="center" vertical="top"/>
    </xf>
    <xf numFmtId="0" fontId="146" fillId="48" borderId="8" xfId="0" quotePrefix="1" applyNumberFormat="1" applyFont="1" applyFill="1" applyBorder="1" applyAlignment="1" applyProtection="1">
      <alignment horizontal="left" vertical="top" wrapText="1"/>
    </xf>
    <xf numFmtId="0" fontId="146" fillId="48" borderId="3" xfId="0" quotePrefix="1" applyNumberFormat="1" applyFont="1" applyFill="1" applyBorder="1" applyAlignment="1" applyProtection="1">
      <alignment horizontal="center" vertical="top"/>
    </xf>
    <xf numFmtId="3" fontId="263" fillId="48" borderId="3" xfId="0" applyNumberFormat="1" applyFont="1" applyFill="1" applyBorder="1" applyAlignment="1" applyProtection="1">
      <alignment vertical="center"/>
    </xf>
    <xf numFmtId="0" fontId="268" fillId="0" borderId="56" xfId="0" applyNumberFormat="1" applyFont="1" applyFill="1" applyBorder="1" applyAlignment="1" applyProtection="1">
      <alignment horizontal="right" vertical="top" wrapText="1"/>
    </xf>
    <xf numFmtId="0" fontId="269" fillId="0" borderId="1" xfId="0" quotePrefix="1" applyNumberFormat="1" applyFont="1" applyFill="1" applyBorder="1" applyAlignment="1" applyProtection="1">
      <alignment horizontal="center" vertical="top"/>
    </xf>
    <xf numFmtId="3" fontId="268" fillId="0" borderId="1" xfId="0" applyNumberFormat="1" applyFont="1" applyFill="1" applyBorder="1" applyAlignment="1" applyProtection="1">
      <alignment vertical="center"/>
    </xf>
    <xf numFmtId="0" fontId="270" fillId="0" borderId="0" xfId="0" applyFont="1" applyFill="1" applyBorder="1" applyAlignment="1" applyProtection="1">
      <alignment vertical="top"/>
    </xf>
    <xf numFmtId="0" fontId="150" fillId="45" borderId="8" xfId="0" quotePrefix="1" applyNumberFormat="1" applyFont="1" applyFill="1" applyBorder="1" applyAlignment="1" applyProtection="1">
      <alignment horizontal="left" vertical="top" wrapText="1"/>
    </xf>
    <xf numFmtId="3" fontId="271" fillId="45" borderId="3" xfId="0" applyNumberFormat="1" applyFont="1" applyFill="1" applyBorder="1" applyAlignment="1" applyProtection="1">
      <alignment vertical="center"/>
    </xf>
    <xf numFmtId="3" fontId="271" fillId="45" borderId="9" xfId="0" applyNumberFormat="1" applyFont="1" applyFill="1" applyBorder="1" applyAlignment="1" applyProtection="1">
      <alignment vertical="center"/>
    </xf>
    <xf numFmtId="0" fontId="142" fillId="0" borderId="56" xfId="0" applyNumberFormat="1" applyFont="1" applyFill="1" applyBorder="1" applyAlignment="1" applyProtection="1">
      <alignment horizontal="left" vertical="top" wrapText="1"/>
    </xf>
    <xf numFmtId="0" fontId="36" fillId="0" borderId="1" xfId="0" applyNumberFormat="1" applyFont="1" applyFill="1" applyBorder="1" applyAlignment="1" applyProtection="1">
      <alignment horizontal="center" vertical="top"/>
    </xf>
    <xf numFmtId="3" fontId="27" fillId="0" borderId="1" xfId="0" applyNumberFormat="1" applyFont="1" applyFill="1" applyBorder="1" applyAlignment="1" applyProtection="1">
      <alignment vertical="center"/>
    </xf>
    <xf numFmtId="3" fontId="27" fillId="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horizontal="left" vertical="top" wrapText="1"/>
    </xf>
    <xf numFmtId="3" fontId="271" fillId="0" borderId="1" xfId="0" applyNumberFormat="1" applyFont="1" applyFill="1" applyBorder="1" applyAlignment="1" applyProtection="1">
      <alignment vertical="center"/>
    </xf>
    <xf numFmtId="3" fontId="271" fillId="0" borderId="1" xfId="0" applyNumberFormat="1" applyFont="1" applyFill="1" applyBorder="1" applyAlignment="1" applyProtection="1">
      <alignment vertical="center"/>
      <protection locked="0"/>
    </xf>
    <xf numFmtId="202" fontId="263" fillId="0" borderId="56" xfId="0" applyNumberFormat="1" applyFont="1" applyFill="1" applyBorder="1" applyAlignment="1" applyProtection="1">
      <alignment horizontal="left" vertical="top" wrapText="1"/>
    </xf>
    <xf numFmtId="0" fontId="27" fillId="48" borderId="56" xfId="0" quotePrefix="1" applyNumberFormat="1" applyFont="1" applyFill="1" applyBorder="1" applyAlignment="1" applyProtection="1">
      <alignment horizontal="left" vertical="top" wrapText="1"/>
    </xf>
    <xf numFmtId="3" fontId="271" fillId="48" borderId="1" xfId="0" applyNumberFormat="1" applyFont="1" applyFill="1" applyBorder="1" applyAlignment="1" applyProtection="1">
      <alignment vertical="center"/>
    </xf>
    <xf numFmtId="3" fontId="271" fillId="48" borderId="74" xfId="0" applyNumberFormat="1" applyFont="1" applyFill="1" applyBorder="1" applyAlignment="1" applyProtection="1">
      <alignment vertical="center"/>
    </xf>
    <xf numFmtId="0" fontId="27" fillId="0" borderId="56" xfId="0" applyNumberFormat="1" applyFont="1" applyFill="1" applyBorder="1" applyAlignment="1" applyProtection="1">
      <alignment horizontal="left" vertical="top" wrapText="1" indent="1"/>
    </xf>
    <xf numFmtId="0" fontId="27" fillId="0" borderId="56" xfId="0" quotePrefix="1" applyNumberFormat="1" applyFont="1" applyFill="1" applyBorder="1" applyAlignment="1" applyProtection="1">
      <alignment horizontal="left" vertical="top" wrapText="1" indent="1"/>
    </xf>
    <xf numFmtId="3" fontId="263" fillId="48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horizontal="left" vertical="top" wrapText="1"/>
    </xf>
    <xf numFmtId="0" fontId="27" fillId="48" borderId="56" xfId="0" applyNumberFormat="1" applyFont="1" applyFill="1" applyBorder="1" applyAlignment="1" applyProtection="1">
      <alignment horizontal="left" vertical="top" wrapText="1"/>
    </xf>
    <xf numFmtId="0" fontId="27" fillId="0" borderId="169" xfId="0" quotePrefix="1" applyNumberFormat="1" applyFont="1" applyFill="1" applyBorder="1" applyAlignment="1" applyProtection="1">
      <alignment horizontal="left" vertical="top" wrapText="1" indent="1"/>
    </xf>
    <xf numFmtId="181" fontId="36" fillId="0" borderId="170" xfId="12" quotePrefix="1" applyNumberFormat="1" applyFont="1" applyFill="1" applyBorder="1" applyAlignment="1">
      <alignment horizontal="center" vertical="center"/>
    </xf>
    <xf numFmtId="3" fontId="263" fillId="0" borderId="170" xfId="0" applyNumberFormat="1" applyFont="1" applyFill="1" applyBorder="1" applyAlignment="1" applyProtection="1">
      <alignment vertical="center"/>
    </xf>
    <xf numFmtId="3" fontId="263" fillId="0" borderId="170" xfId="0" applyNumberFormat="1" applyFont="1" applyFill="1" applyBorder="1" applyAlignment="1" applyProtection="1">
      <alignment vertical="center"/>
      <protection locked="0"/>
    </xf>
    <xf numFmtId="3" fontId="263" fillId="0" borderId="171" xfId="0" applyNumberFormat="1" applyFont="1" applyFill="1" applyBorder="1" applyAlignment="1" applyProtection="1">
      <alignment vertical="center"/>
    </xf>
    <xf numFmtId="0" fontId="272" fillId="0" borderId="0" xfId="0" quotePrefix="1" applyFont="1" applyFill="1" applyBorder="1"/>
    <xf numFmtId="0" fontId="152" fillId="0" borderId="0" xfId="0" applyFont="1" applyFill="1" applyBorder="1"/>
    <xf numFmtId="0" fontId="153" fillId="0" borderId="0" xfId="0" applyFont="1" applyFill="1" applyBorder="1" applyAlignment="1">
      <alignment wrapText="1"/>
    </xf>
    <xf numFmtId="0" fontId="209" fillId="15" borderId="0" xfId="4" applyFont="1" applyFill="1" applyAlignment="1">
      <alignment horizontal="center" vertical="center"/>
    </xf>
    <xf numFmtId="0" fontId="36" fillId="0" borderId="125" xfId="0" applyFont="1" applyFill="1" applyBorder="1" applyAlignment="1" applyProtection="1">
      <alignment horizontal="center" vertical="center" wrapText="1"/>
    </xf>
    <xf numFmtId="3" fontId="263" fillId="45" borderId="3" xfId="0" applyNumberFormat="1" applyFont="1" applyFill="1" applyBorder="1" applyAlignment="1" applyProtection="1">
      <alignment vertical="top"/>
      <protection locked="0"/>
    </xf>
    <xf numFmtId="3" fontId="263" fillId="45" borderId="3" xfId="0" applyNumberFormat="1" applyFont="1" applyFill="1" applyBorder="1" applyAlignment="1" applyProtection="1">
      <alignment vertical="center"/>
      <protection locked="0"/>
    </xf>
    <xf numFmtId="3" fontId="271" fillId="45" borderId="3" xfId="0" applyNumberFormat="1" applyFont="1" applyFill="1" applyBorder="1" applyAlignment="1" applyProtection="1">
      <alignment vertical="center"/>
      <protection locked="0"/>
    </xf>
    <xf numFmtId="0" fontId="154" fillId="15" borderId="0" xfId="0" quotePrefix="1" applyFont="1" applyFill="1" applyAlignment="1">
      <alignment vertical="center"/>
    </xf>
    <xf numFmtId="181" fontId="273" fillId="48" borderId="1" xfId="0" applyNumberFormat="1" applyFont="1" applyFill="1" applyBorder="1" applyAlignment="1" applyProtection="1">
      <alignment horizontal="center" vertical="top"/>
    </xf>
    <xf numFmtId="181" fontId="274" fillId="44" borderId="109" xfId="0" quotePrefix="1" applyNumberFormat="1" applyFont="1" applyFill="1" applyBorder="1" applyAlignment="1" applyProtection="1">
      <alignment horizontal="center" vertical="top"/>
    </xf>
    <xf numFmtId="181" fontId="275" fillId="45" borderId="3" xfId="0" quotePrefix="1" applyNumberFormat="1" applyFont="1" applyFill="1" applyBorder="1" applyAlignment="1" applyProtection="1">
      <alignment horizontal="center" vertical="top"/>
    </xf>
    <xf numFmtId="181" fontId="275" fillId="45" borderId="3" xfId="0" applyNumberFormat="1" applyFont="1" applyFill="1" applyBorder="1" applyAlignment="1" applyProtection="1">
      <alignment horizontal="center" vertical="top"/>
    </xf>
    <xf numFmtId="0" fontId="165" fillId="49" borderId="0" xfId="6" applyFill="1"/>
    <xf numFmtId="0" fontId="165" fillId="17" borderId="0" xfId="6" applyFill="1"/>
    <xf numFmtId="188" fontId="174" fillId="50" borderId="22" xfId="4" applyNumberFormat="1" applyFont="1" applyFill="1" applyBorder="1" applyAlignment="1" applyProtection="1">
      <alignment horizontal="center" vertical="center"/>
    </xf>
    <xf numFmtId="188" fontId="174" fillId="30" borderId="88" xfId="4" applyNumberFormat="1" applyFont="1" applyFill="1" applyBorder="1" applyAlignment="1" applyProtection="1">
      <alignment horizontal="center" vertical="center"/>
    </xf>
    <xf numFmtId="188" fontId="174" fillId="30" borderId="8" xfId="4" applyNumberFormat="1" applyFont="1" applyFill="1" applyBorder="1" applyAlignment="1" applyProtection="1">
      <alignment horizontal="center" vertical="center"/>
    </xf>
    <xf numFmtId="188" fontId="174" fillId="30" borderId="4" xfId="4" applyNumberFormat="1" applyFont="1" applyFill="1" applyBorder="1" applyAlignment="1" applyProtection="1">
      <alignment horizontal="center" vertical="center"/>
    </xf>
    <xf numFmtId="188" fontId="174" fillId="26" borderId="88" xfId="4" applyNumberFormat="1" applyFont="1" applyFill="1" applyBorder="1" applyAlignment="1" applyProtection="1">
      <alignment horizontal="center" vertical="center"/>
    </xf>
    <xf numFmtId="188" fontId="174" fillId="26" borderId="8" xfId="4" applyNumberFormat="1" applyFont="1" applyFill="1" applyBorder="1" applyAlignment="1" applyProtection="1">
      <alignment horizontal="center" vertical="center"/>
    </xf>
    <xf numFmtId="188" fontId="174" fillId="26" borderId="4" xfId="4" applyNumberFormat="1" applyFont="1" applyFill="1" applyBorder="1" applyAlignment="1" applyProtection="1">
      <alignment horizontal="center" vertical="center"/>
    </xf>
    <xf numFmtId="188" fontId="174" fillId="21" borderId="115" xfId="4" applyNumberFormat="1" applyFont="1" applyFill="1" applyBorder="1" applyAlignment="1" applyProtection="1">
      <alignment horizontal="center" vertical="center"/>
    </xf>
    <xf numFmtId="188" fontId="174" fillId="21" borderId="102" xfId="4" applyNumberFormat="1" applyFont="1" applyFill="1" applyBorder="1" applyAlignment="1" applyProtection="1">
      <alignment horizontal="center" vertical="center"/>
    </xf>
    <xf numFmtId="3" fontId="12" fillId="15" borderId="172" xfId="4" applyNumberFormat="1" applyFont="1" applyFill="1" applyBorder="1" applyAlignment="1" applyProtection="1">
      <alignment horizontal="right" vertical="center"/>
      <protection locked="0"/>
    </xf>
    <xf numFmtId="3" fontId="12" fillId="15" borderId="173" xfId="4" applyNumberFormat="1" applyFont="1" applyFill="1" applyBorder="1" applyAlignment="1" applyProtection="1">
      <alignment horizontal="right" vertical="center"/>
      <protection locked="0"/>
    </xf>
    <xf numFmtId="3" fontId="12" fillId="15" borderId="174" xfId="4" applyNumberFormat="1" applyFont="1" applyFill="1" applyBorder="1" applyAlignment="1" applyProtection="1">
      <alignment horizontal="right" vertical="center"/>
      <protection locked="0"/>
    </xf>
    <xf numFmtId="188" fontId="174" fillId="21" borderId="14" xfId="4" applyNumberFormat="1" applyFont="1" applyFill="1" applyBorder="1" applyAlignment="1" applyProtection="1">
      <alignment horizontal="center" vertical="center"/>
    </xf>
    <xf numFmtId="188" fontId="174" fillId="21" borderId="83" xfId="4" applyNumberFormat="1" applyFont="1" applyFill="1" applyBorder="1" applyAlignment="1" applyProtection="1">
      <alignment horizontal="center" vertical="center"/>
    </xf>
    <xf numFmtId="188" fontId="174" fillId="21" borderId="172" xfId="4" applyNumberFormat="1" applyFont="1" applyFill="1" applyBorder="1" applyAlignment="1" applyProtection="1">
      <alignment horizontal="center" vertical="center"/>
    </xf>
    <xf numFmtId="188" fontId="174" fillId="31" borderId="175" xfId="4" applyNumberFormat="1" applyFont="1" applyFill="1" applyBorder="1" applyAlignment="1" applyProtection="1">
      <alignment horizontal="center" vertical="center"/>
    </xf>
    <xf numFmtId="188" fontId="174" fillId="50" borderId="176" xfId="4" applyNumberFormat="1" applyFont="1" applyFill="1" applyBorder="1" applyAlignment="1" applyProtection="1">
      <alignment horizontal="center" vertical="center"/>
    </xf>
    <xf numFmtId="188" fontId="174" fillId="50" borderId="177" xfId="4" applyNumberFormat="1" applyFont="1" applyFill="1" applyBorder="1" applyAlignment="1" applyProtection="1">
      <alignment horizontal="center" vertical="center"/>
    </xf>
    <xf numFmtId="188" fontId="174" fillId="31" borderId="178" xfId="4" applyNumberFormat="1" applyFont="1" applyFill="1" applyBorder="1" applyAlignment="1" applyProtection="1">
      <alignment horizontal="center" vertical="center"/>
    </xf>
    <xf numFmtId="188" fontId="174" fillId="31" borderId="162" xfId="4" applyNumberFormat="1" applyFont="1" applyFill="1" applyBorder="1" applyAlignment="1" applyProtection="1">
      <alignment horizontal="center" vertical="center"/>
    </xf>
    <xf numFmtId="181" fontId="276" fillId="51" borderId="22" xfId="12" quotePrefix="1" applyNumberFormat="1" applyFont="1" applyFill="1" applyBorder="1" applyAlignment="1">
      <alignment horizontal="right" vertical="center"/>
    </xf>
    <xf numFmtId="0" fontId="6" fillId="51" borderId="17" xfId="12" quotePrefix="1" applyFont="1" applyFill="1" applyBorder="1" applyAlignment="1">
      <alignment horizontal="right" vertical="center"/>
    </xf>
    <xf numFmtId="0" fontId="3" fillId="51" borderId="23" xfId="12" applyFont="1" applyFill="1" applyBorder="1" applyAlignment="1">
      <alignment horizontal="left" vertical="center" wrapText="1"/>
    </xf>
    <xf numFmtId="3" fontId="181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77" fillId="21" borderId="116" xfId="17" applyNumberFormat="1" applyFont="1" applyFill="1" applyBorder="1" applyAlignment="1" applyProtection="1"/>
    <xf numFmtId="38" fontId="277" fillId="21" borderId="38" xfId="17" applyNumberFormat="1" applyFont="1" applyFill="1" applyBorder="1" applyAlignment="1" applyProtection="1"/>
    <xf numFmtId="38" fontId="277" fillId="21" borderId="138" xfId="17" applyNumberFormat="1" applyFont="1" applyFill="1" applyBorder="1" applyAlignment="1" applyProtection="1"/>
    <xf numFmtId="197" fontId="278" fillId="21" borderId="57" xfId="7" applyNumberFormat="1" applyFont="1" applyFill="1" applyBorder="1" applyAlignment="1" applyProtection="1"/>
    <xf numFmtId="197" fontId="279" fillId="21" borderId="57" xfId="7" applyNumberFormat="1" applyFont="1" applyFill="1" applyBorder="1" applyAlignment="1" applyProtection="1"/>
    <xf numFmtId="197" fontId="279" fillId="21" borderId="136" xfId="7" applyNumberFormat="1" applyFont="1" applyFill="1" applyBorder="1" applyAlignment="1" applyProtection="1"/>
    <xf numFmtId="38" fontId="277" fillId="21" borderId="116" xfId="17" applyNumberFormat="1" applyFont="1" applyFill="1" applyBorder="1" applyAlignment="1" applyProtection="1">
      <alignment horizontal="center"/>
    </xf>
    <xf numFmtId="38" fontId="277" fillId="21" borderId="38" xfId="17" applyNumberFormat="1" applyFont="1" applyFill="1" applyBorder="1" applyAlignment="1" applyProtection="1">
      <alignment horizontal="center"/>
    </xf>
    <xf numFmtId="38" fontId="277" fillId="21" borderId="138" xfId="17" applyNumberFormat="1" applyFont="1" applyFill="1" applyBorder="1" applyAlignment="1" applyProtection="1">
      <alignment horizontal="center"/>
    </xf>
    <xf numFmtId="188" fontId="174" fillId="17" borderId="4" xfId="4" applyNumberFormat="1" applyFont="1" applyFill="1" applyBorder="1" applyAlignment="1" applyProtection="1">
      <alignment horizontal="center" vertical="center"/>
    </xf>
    <xf numFmtId="188" fontId="174" fillId="21" borderId="51" xfId="4" applyNumberFormat="1" applyFont="1" applyFill="1" applyBorder="1" applyAlignment="1" applyProtection="1">
      <alignment horizontal="center" vertical="center"/>
    </xf>
    <xf numFmtId="188" fontId="174" fillId="21" borderId="179" xfId="4" applyNumberFormat="1" applyFont="1" applyFill="1" applyBorder="1" applyAlignment="1" applyProtection="1">
      <alignment horizontal="center" vertical="center"/>
    </xf>
    <xf numFmtId="188" fontId="174" fillId="31" borderId="102" xfId="4" applyNumberFormat="1" applyFont="1" applyFill="1" applyBorder="1" applyAlignment="1" applyProtection="1">
      <alignment horizontal="center" vertical="center"/>
    </xf>
    <xf numFmtId="188" fontId="174" fillId="31" borderId="137" xfId="4" applyNumberFormat="1" applyFont="1" applyFill="1" applyBorder="1" applyAlignment="1" applyProtection="1">
      <alignment horizontal="center" vertical="center"/>
    </xf>
    <xf numFmtId="188" fontId="174" fillId="31" borderId="24" xfId="4" applyNumberFormat="1" applyFont="1" applyFill="1" applyBorder="1" applyAlignment="1" applyProtection="1">
      <alignment horizontal="center" vertical="center"/>
    </xf>
    <xf numFmtId="188" fontId="174" fillId="31" borderId="20" xfId="4" applyNumberFormat="1" applyFont="1" applyFill="1" applyBorder="1" applyAlignment="1" applyProtection="1">
      <alignment horizontal="center" vertical="center"/>
    </xf>
    <xf numFmtId="188" fontId="174" fillId="31" borderId="173" xfId="4" applyNumberFormat="1" applyFont="1" applyFill="1" applyBorder="1" applyAlignment="1" applyProtection="1">
      <alignment horizontal="center" vertical="center"/>
    </xf>
    <xf numFmtId="188" fontId="174" fillId="31" borderId="172" xfId="4" applyNumberFormat="1" applyFont="1" applyFill="1" applyBorder="1" applyAlignment="1" applyProtection="1">
      <alignment horizontal="center" vertical="center"/>
    </xf>
    <xf numFmtId="188" fontId="174" fillId="21" borderId="180" xfId="4" applyNumberFormat="1" applyFont="1" applyFill="1" applyBorder="1" applyAlignment="1" applyProtection="1">
      <alignment horizontal="center" vertical="center"/>
    </xf>
    <xf numFmtId="188" fontId="174" fillId="21" borderId="181" xfId="4" applyNumberFormat="1" applyFont="1" applyFill="1" applyBorder="1" applyAlignment="1" applyProtection="1">
      <alignment horizontal="center" vertical="center"/>
    </xf>
    <xf numFmtId="3" fontId="12" fillId="15" borderId="182" xfId="4" applyNumberFormat="1" applyFont="1" applyFill="1" applyBorder="1" applyAlignment="1" applyProtection="1">
      <alignment horizontal="right" vertical="center"/>
      <protection locked="0"/>
    </xf>
    <xf numFmtId="188" fontId="174" fillId="21" borderId="183" xfId="4" applyNumberFormat="1" applyFont="1" applyFill="1" applyBorder="1" applyAlignment="1" applyProtection="1">
      <alignment horizontal="center" vertical="center"/>
    </xf>
    <xf numFmtId="188" fontId="174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0" fontId="209" fillId="15" borderId="17" xfId="4" applyFont="1" applyFill="1" applyBorder="1" applyAlignment="1">
      <alignment vertical="center"/>
    </xf>
    <xf numFmtId="0" fontId="280" fillId="0" borderId="0" xfId="0" applyFont="1" applyProtection="1"/>
    <xf numFmtId="0" fontId="57" fillId="0" borderId="0" xfId="4" applyFont="1" applyProtection="1"/>
    <xf numFmtId="0" fontId="57" fillId="0" borderId="0" xfId="4" applyFont="1" applyAlignment="1" applyProtection="1">
      <alignment horizontal="right"/>
    </xf>
    <xf numFmtId="0" fontId="170" fillId="17" borderId="3" xfId="0" applyFont="1" applyFill="1" applyBorder="1" applyAlignment="1" applyProtection="1">
      <alignment horizontal="right"/>
    </xf>
    <xf numFmtId="49" fontId="170" fillId="17" borderId="3" xfId="0" applyNumberFormat="1" applyFont="1" applyFill="1" applyBorder="1" applyAlignment="1" applyProtection="1">
      <alignment horizontal="right"/>
    </xf>
    <xf numFmtId="0" fontId="280" fillId="0" borderId="0" xfId="0" applyFont="1" applyAlignment="1" applyProtection="1">
      <alignment horizontal="right" wrapText="1"/>
    </xf>
    <xf numFmtId="14" fontId="170" fillId="17" borderId="3" xfId="0" applyNumberFormat="1" applyFont="1" applyFill="1" applyBorder="1" applyAlignment="1" applyProtection="1">
      <alignment horizontal="right"/>
    </xf>
    <xf numFmtId="0" fontId="281" fillId="0" borderId="0" xfId="0" applyFont="1" applyAlignment="1" applyProtection="1">
      <alignment horizontal="center"/>
    </xf>
    <xf numFmtId="0" fontId="282" fillId="17" borderId="155" xfId="0" applyFont="1" applyFill="1" applyBorder="1" applyAlignment="1" applyProtection="1">
      <alignment horizontal="left"/>
    </xf>
    <xf numFmtId="0" fontId="282" fillId="17" borderId="7" xfId="0" applyFont="1" applyFill="1" applyBorder="1" applyAlignment="1" applyProtection="1">
      <alignment horizontal="left"/>
    </xf>
    <xf numFmtId="0" fontId="282" fillId="17" borderId="160" xfId="0" applyFont="1" applyFill="1" applyBorder="1" applyAlignment="1" applyProtection="1">
      <alignment horizontal="left" vertical="center" wrapText="1"/>
    </xf>
    <xf numFmtId="0" fontId="282" fillId="17" borderId="143" xfId="0" applyFont="1" applyFill="1" applyBorder="1" applyAlignment="1" applyProtection="1">
      <alignment horizontal="left" vertical="center" wrapText="1"/>
    </xf>
    <xf numFmtId="0" fontId="282" fillId="17" borderId="10" xfId="0" applyFont="1" applyFill="1" applyBorder="1" applyAlignment="1" applyProtection="1">
      <alignment horizontal="left" vertical="center" wrapText="1"/>
    </xf>
    <xf numFmtId="3" fontId="282" fillId="17" borderId="14" xfId="0" applyNumberFormat="1" applyFont="1" applyFill="1" applyBorder="1" applyAlignment="1" applyProtection="1">
      <alignment horizontal="right" vertical="center" wrapText="1"/>
    </xf>
    <xf numFmtId="3" fontId="282" fillId="17" borderId="13" xfId="0" applyNumberFormat="1" applyFont="1" applyFill="1" applyBorder="1" applyAlignment="1" applyProtection="1">
      <alignment horizontal="right" vertical="center" wrapText="1"/>
    </xf>
    <xf numFmtId="3" fontId="282" fillId="17" borderId="82" xfId="0" applyNumberFormat="1" applyFont="1" applyFill="1" applyBorder="1" applyAlignment="1" applyProtection="1">
      <alignment horizontal="right" vertical="center" wrapText="1"/>
    </xf>
    <xf numFmtId="0" fontId="283" fillId="17" borderId="52" xfId="0" applyFont="1" applyFill="1" applyBorder="1" applyAlignment="1" applyProtection="1">
      <alignment horizontal="left" vertical="center" wrapText="1"/>
    </xf>
    <xf numFmtId="3" fontId="282" fillId="17" borderId="8" xfId="0" applyNumberFormat="1" applyFont="1" applyFill="1" applyBorder="1" applyAlignment="1" applyProtection="1">
      <alignment horizontal="right" vertical="center" wrapText="1"/>
    </xf>
    <xf numFmtId="3" fontId="282" fillId="17" borderId="9" xfId="0" applyNumberFormat="1" applyFont="1" applyFill="1" applyBorder="1" applyAlignment="1" applyProtection="1">
      <alignment horizontal="right" vertical="center" wrapText="1"/>
    </xf>
    <xf numFmtId="3" fontId="282" fillId="17" borderId="88" xfId="0" applyNumberFormat="1" applyFont="1" applyFill="1" applyBorder="1" applyAlignment="1" applyProtection="1">
      <alignment horizontal="right" vertical="center" wrapText="1"/>
    </xf>
    <xf numFmtId="3" fontId="282" fillId="0" borderId="184" xfId="0" applyNumberFormat="1" applyFont="1" applyBorder="1" applyAlignment="1" applyProtection="1">
      <alignment horizontal="right" vertical="center" wrapText="1"/>
      <protection locked="0"/>
    </xf>
    <xf numFmtId="3" fontId="282" fillId="0" borderId="185" xfId="0" applyNumberFormat="1" applyFont="1" applyBorder="1" applyAlignment="1" applyProtection="1">
      <alignment horizontal="right" vertical="center" wrapText="1"/>
      <protection locked="0"/>
    </xf>
    <xf numFmtId="3" fontId="282" fillId="17" borderId="184" xfId="0" applyNumberFormat="1" applyFont="1" applyFill="1" applyBorder="1" applyAlignment="1" applyProtection="1">
      <alignment horizontal="right" vertical="center" wrapText="1"/>
    </xf>
    <xf numFmtId="3" fontId="282" fillId="17" borderId="185" xfId="0" applyNumberFormat="1" applyFont="1" applyFill="1" applyBorder="1" applyAlignment="1" applyProtection="1">
      <alignment horizontal="right" vertical="center" wrapText="1"/>
    </xf>
    <xf numFmtId="3" fontId="282" fillId="17" borderId="186" xfId="0" applyNumberFormat="1" applyFont="1" applyFill="1" applyBorder="1" applyAlignment="1" applyProtection="1">
      <alignment horizontal="right" vertical="center" wrapText="1"/>
    </xf>
    <xf numFmtId="3" fontId="282" fillId="17" borderId="187" xfId="0" applyNumberFormat="1" applyFont="1" applyFill="1" applyBorder="1" applyAlignment="1" applyProtection="1">
      <alignment horizontal="right" vertical="center" wrapText="1"/>
    </xf>
    <xf numFmtId="3" fontId="282" fillId="17" borderId="188" xfId="0" applyNumberFormat="1" applyFont="1" applyFill="1" applyBorder="1" applyAlignment="1" applyProtection="1">
      <alignment horizontal="right" vertical="center" wrapText="1"/>
    </xf>
    <xf numFmtId="3" fontId="282" fillId="17" borderId="189" xfId="0" applyNumberFormat="1" applyFont="1" applyFill="1" applyBorder="1" applyAlignment="1" applyProtection="1">
      <alignment horizontal="right" vertical="center" wrapText="1"/>
    </xf>
    <xf numFmtId="3" fontId="282" fillId="17" borderId="85" xfId="0" applyNumberFormat="1" applyFont="1" applyFill="1" applyBorder="1" applyAlignment="1" applyProtection="1">
      <alignment horizontal="right" vertical="center" wrapText="1"/>
    </xf>
    <xf numFmtId="3" fontId="282" fillId="17" borderId="91" xfId="0" applyNumberFormat="1" applyFont="1" applyFill="1" applyBorder="1" applyAlignment="1" applyProtection="1">
      <alignment horizontal="right" vertical="center" wrapText="1"/>
    </xf>
    <xf numFmtId="0" fontId="280" fillId="17" borderId="52" xfId="0" applyFont="1" applyFill="1" applyBorder="1" applyAlignment="1" applyProtection="1">
      <alignment horizontal="left" vertical="center" wrapText="1"/>
    </xf>
    <xf numFmtId="3" fontId="282" fillId="17" borderId="101" xfId="0" applyNumberFormat="1" applyFont="1" applyFill="1" applyBorder="1" applyAlignment="1" applyProtection="1">
      <alignment horizontal="right" vertical="center" wrapText="1"/>
    </xf>
    <xf numFmtId="3" fontId="282" fillId="17" borderId="162" xfId="0" applyNumberFormat="1" applyFont="1" applyFill="1" applyBorder="1" applyAlignment="1" applyProtection="1">
      <alignment horizontal="right" vertical="center" wrapText="1"/>
    </xf>
    <xf numFmtId="3" fontId="282" fillId="17" borderId="24" xfId="0" applyNumberFormat="1" applyFont="1" applyFill="1" applyBorder="1" applyAlignment="1" applyProtection="1">
      <alignment horizontal="right" vertical="center" wrapText="1"/>
    </xf>
    <xf numFmtId="3" fontId="282" fillId="17" borderId="25" xfId="0" applyNumberFormat="1" applyFont="1" applyFill="1" applyBorder="1" applyAlignment="1" applyProtection="1">
      <alignment horizontal="right" vertical="center" wrapText="1"/>
    </xf>
    <xf numFmtId="3" fontId="282" fillId="17" borderId="29" xfId="0" applyNumberFormat="1" applyFont="1" applyFill="1" applyBorder="1" applyAlignment="1" applyProtection="1">
      <alignment horizontal="right" vertical="center" wrapText="1"/>
    </xf>
    <xf numFmtId="3" fontId="282" fillId="17" borderId="30" xfId="0" applyNumberFormat="1" applyFont="1" applyFill="1" applyBorder="1" applyAlignment="1" applyProtection="1">
      <alignment horizontal="right" vertical="center" wrapText="1"/>
    </xf>
    <xf numFmtId="0" fontId="282" fillId="17" borderId="125" xfId="0" applyFont="1" applyFill="1" applyBorder="1" applyAlignment="1" applyProtection="1">
      <alignment horizontal="right" vertical="center" wrapText="1"/>
    </xf>
    <xf numFmtId="3" fontId="282" fillId="17" borderId="190" xfId="0" applyNumberFormat="1" applyFont="1" applyFill="1" applyBorder="1" applyAlignment="1" applyProtection="1">
      <alignment horizontal="right" vertical="center" wrapText="1"/>
    </xf>
    <xf numFmtId="3" fontId="282" fillId="17" borderId="168" xfId="0" applyNumberFormat="1" applyFont="1" applyFill="1" applyBorder="1" applyAlignment="1" applyProtection="1">
      <alignment horizontal="right" vertical="center" wrapText="1"/>
    </xf>
    <xf numFmtId="3" fontId="282" fillId="17" borderId="124" xfId="0" applyNumberFormat="1" applyFont="1" applyFill="1" applyBorder="1" applyAlignment="1" applyProtection="1">
      <alignment horizontal="right" vertical="center" wrapText="1"/>
    </xf>
    <xf numFmtId="3" fontId="282" fillId="17" borderId="191" xfId="0" applyNumberFormat="1" applyFont="1" applyFill="1" applyBorder="1" applyAlignment="1" applyProtection="1">
      <alignment horizontal="right" vertical="center" wrapText="1"/>
    </xf>
    <xf numFmtId="0" fontId="284" fillId="0" borderId="0" xfId="0" applyFont="1" applyAlignment="1" applyProtection="1">
      <alignment horizontal="right"/>
    </xf>
    <xf numFmtId="3" fontId="284" fillId="0" borderId="0" xfId="0" applyNumberFormat="1" applyFont="1" applyProtection="1"/>
    <xf numFmtId="0" fontId="285" fillId="0" borderId="0" xfId="0" quotePrefix="1" applyFont="1" applyProtection="1"/>
    <xf numFmtId="0" fontId="34" fillId="0" borderId="54" xfId="0" applyFont="1" applyBorder="1" applyAlignment="1" applyProtection="1">
      <alignment horizontal="left"/>
    </xf>
    <xf numFmtId="0" fontId="280" fillId="0" borderId="53" xfId="0" applyFont="1" applyBorder="1" applyAlignment="1" applyProtection="1">
      <alignment horizontal="left" vertical="center" wrapText="1"/>
    </xf>
    <xf numFmtId="0" fontId="280" fillId="0" borderId="55" xfId="0" applyFont="1" applyBorder="1" applyAlignment="1" applyProtection="1">
      <alignment horizontal="left" vertical="center" wrapText="1"/>
    </xf>
    <xf numFmtId="0" fontId="280" fillId="0" borderId="54" xfId="0" applyFont="1" applyBorder="1" applyAlignment="1" applyProtection="1">
      <alignment horizontal="left" vertical="center" wrapText="1"/>
    </xf>
    <xf numFmtId="0" fontId="283" fillId="0" borderId="52" xfId="0" applyFont="1" applyBorder="1" applyAlignment="1" applyProtection="1">
      <alignment horizontal="left" vertical="center" wrapText="1"/>
    </xf>
    <xf numFmtId="0" fontId="280" fillId="0" borderId="90" xfId="0" applyFont="1" applyBorder="1" applyAlignment="1" applyProtection="1">
      <alignment horizontal="left" vertical="center" wrapText="1"/>
    </xf>
    <xf numFmtId="0" fontId="280" fillId="0" borderId="120" xfId="0" applyFont="1" applyBorder="1" applyAlignment="1" applyProtection="1">
      <alignment horizontal="left" vertical="center" wrapText="1"/>
    </xf>
    <xf numFmtId="0" fontId="280" fillId="0" borderId="57" xfId="0" applyFont="1" applyBorder="1" applyAlignment="1" applyProtection="1">
      <alignment horizontal="left" vertical="center" wrapText="1"/>
    </xf>
    <xf numFmtId="49" fontId="209" fillId="15" borderId="0" xfId="4" applyNumberFormat="1" applyFont="1" applyFill="1" applyAlignment="1">
      <alignment vertical="center"/>
    </xf>
    <xf numFmtId="0" fontId="280" fillId="0" borderId="0" xfId="0" quotePrefix="1" applyFont="1" applyAlignment="1" applyProtection="1">
      <alignment horizontal="right"/>
    </xf>
    <xf numFmtId="3" fontId="282" fillId="17" borderId="14" xfId="0" applyNumberFormat="1" applyFont="1" applyFill="1" applyBorder="1" applyAlignment="1" applyProtection="1">
      <alignment horizontal="center" vertical="center" wrapText="1"/>
    </xf>
    <xf numFmtId="0" fontId="282" fillId="17" borderId="82" xfId="0" applyFont="1" applyFill="1" applyBorder="1" applyAlignment="1" applyProtection="1">
      <alignment horizontal="center" vertical="center" wrapText="1"/>
    </xf>
    <xf numFmtId="3" fontId="282" fillId="17" borderId="8" xfId="0" applyNumberFormat="1" applyFont="1" applyFill="1" applyBorder="1" applyAlignment="1" applyProtection="1">
      <alignment horizontal="center" vertical="center" wrapText="1"/>
    </xf>
    <xf numFmtId="0" fontId="282" fillId="17" borderId="88" xfId="0" applyFont="1" applyFill="1" applyBorder="1" applyAlignment="1" applyProtection="1">
      <alignment horizontal="center" vertical="center" wrapText="1"/>
    </xf>
    <xf numFmtId="3" fontId="282" fillId="0" borderId="20" xfId="0" applyNumberFormat="1" applyFont="1" applyBorder="1" applyAlignment="1" applyProtection="1">
      <alignment horizontal="right" vertical="center" wrapText="1"/>
      <protection locked="0"/>
    </xf>
    <xf numFmtId="0" fontId="282" fillId="0" borderId="21" xfId="0" applyFont="1" applyBorder="1" applyAlignment="1" applyProtection="1">
      <alignment horizontal="center" vertical="center" wrapText="1"/>
      <protection locked="0"/>
    </xf>
    <xf numFmtId="3" fontId="282" fillId="17" borderId="192" xfId="0" applyNumberFormat="1" applyFont="1" applyFill="1" applyBorder="1" applyAlignment="1" applyProtection="1">
      <alignment horizontal="center" vertical="center" wrapText="1"/>
    </xf>
    <xf numFmtId="0" fontId="282" fillId="17" borderId="168" xfId="0" applyFont="1" applyFill="1" applyBorder="1" applyAlignment="1" applyProtection="1">
      <alignment horizontal="center" vertical="center" wrapText="1"/>
    </xf>
    <xf numFmtId="0" fontId="34" fillId="15" borderId="55" xfId="0" applyFont="1" applyFill="1" applyBorder="1" applyAlignment="1" applyProtection="1">
      <alignment horizontal="left" wrapText="1"/>
    </xf>
    <xf numFmtId="0" fontId="283" fillId="0" borderId="52" xfId="0" applyFont="1" applyFill="1" applyBorder="1" applyAlignment="1" applyProtection="1">
      <alignment horizontal="left" vertical="center" wrapText="1"/>
    </xf>
    <xf numFmtId="0" fontId="258" fillId="43" borderId="0" xfId="6" applyFont="1" applyFill="1"/>
    <xf numFmtId="0" fontId="258" fillId="0" borderId="0" xfId="6" applyFont="1"/>
    <xf numFmtId="0" fontId="36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8" fillId="42" borderId="193" xfId="0" quotePrefix="1" applyFont="1" applyFill="1" applyBorder="1" applyAlignment="1">
      <alignment horizontal="left"/>
    </xf>
    <xf numFmtId="0" fontId="58" fillId="42" borderId="194" xfId="0" quotePrefix="1" applyFont="1" applyFill="1" applyBorder="1" applyAlignment="1">
      <alignment horizontal="left"/>
    </xf>
    <xf numFmtId="0" fontId="58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84" fontId="37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84" fontId="38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84" fontId="37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2" fillId="17" borderId="0" xfId="4" applyFont="1" applyFill="1"/>
    <xf numFmtId="0" fontId="31" fillId="17" borderId="0" xfId="4" applyFont="1" applyFill="1"/>
    <xf numFmtId="0" fontId="32" fillId="42" borderId="0" xfId="4" applyFont="1" applyFill="1"/>
    <xf numFmtId="0" fontId="31" fillId="42" borderId="0" xfId="4" applyFont="1" applyFill="1"/>
    <xf numFmtId="0" fontId="32" fillId="42" borderId="3" xfId="4" applyFont="1" applyFill="1" applyBorder="1" applyProtection="1">
      <protection locked="0"/>
    </xf>
    <xf numFmtId="49" fontId="32" fillId="42" borderId="0" xfId="4" applyNumberFormat="1" applyFont="1" applyFill="1"/>
    <xf numFmtId="0" fontId="8" fillId="46" borderId="0" xfId="13" quotePrefix="1" applyFont="1" applyFill="1" applyAlignment="1">
      <alignment horizontal="left"/>
    </xf>
    <xf numFmtId="182" fontId="258" fillId="0" borderId="0" xfId="6" applyNumberFormat="1" applyFont="1"/>
    <xf numFmtId="186" fontId="8" fillId="42" borderId="0" xfId="13" quotePrefix="1" applyNumberFormat="1" applyFont="1" applyFill="1" applyAlignment="1">
      <alignment horizontal="left"/>
    </xf>
    <xf numFmtId="0" fontId="258" fillId="0" borderId="0" xfId="6" quotePrefix="1" applyFont="1"/>
    <xf numFmtId="0" fontId="3" fillId="0" borderId="3" xfId="11" applyFont="1" applyBorder="1"/>
    <xf numFmtId="0" fontId="253" fillId="0" borderId="0" xfId="4" quotePrefix="1" applyFont="1" applyAlignment="1">
      <alignment horizontal="center"/>
    </xf>
    <xf numFmtId="0" fontId="257" fillId="0" borderId="0" xfId="4" applyFont="1" applyAlignment="1">
      <alignment horizontal="left"/>
    </xf>
    <xf numFmtId="0" fontId="258" fillId="0" borderId="3" xfId="6" applyFont="1" applyBorder="1"/>
    <xf numFmtId="0" fontId="24" fillId="36" borderId="0" xfId="4" applyFont="1" applyFill="1" applyBorder="1" applyAlignment="1">
      <alignment vertical="center"/>
    </xf>
    <xf numFmtId="207" fontId="282" fillId="17" borderId="14" xfId="0" applyNumberFormat="1" applyFont="1" applyFill="1" applyBorder="1" applyAlignment="1" applyProtection="1">
      <alignment horizontal="right" vertical="center" wrapText="1"/>
    </xf>
    <xf numFmtId="207" fontId="282" fillId="17" borderId="82" xfId="0" applyNumberFormat="1" applyFont="1" applyFill="1" applyBorder="1" applyAlignment="1" applyProtection="1">
      <alignment horizontal="right" vertical="center" wrapText="1"/>
    </xf>
    <xf numFmtId="207" fontId="282" fillId="17" borderId="8" xfId="0" applyNumberFormat="1" applyFont="1" applyFill="1" applyBorder="1" applyAlignment="1" applyProtection="1">
      <alignment horizontal="right" vertical="center" wrapText="1"/>
    </xf>
    <xf numFmtId="207" fontId="282" fillId="17" borderId="88" xfId="0" applyNumberFormat="1" applyFont="1" applyFill="1" applyBorder="1" applyAlignment="1" applyProtection="1">
      <alignment horizontal="right" vertical="center" wrapText="1"/>
    </xf>
    <xf numFmtId="207" fontId="282" fillId="17" borderId="124" xfId="0" applyNumberFormat="1" applyFont="1" applyFill="1" applyBorder="1" applyAlignment="1" applyProtection="1">
      <alignment horizontal="right" vertical="center" wrapText="1"/>
    </xf>
    <xf numFmtId="207" fontId="282" fillId="17" borderId="191" xfId="0" applyNumberFormat="1" applyFont="1" applyFill="1" applyBorder="1" applyAlignment="1" applyProtection="1">
      <alignment horizontal="right" vertical="center" wrapText="1"/>
    </xf>
    <xf numFmtId="0" fontId="286" fillId="0" borderId="0" xfId="0" applyFont="1" applyAlignment="1">
      <alignment horizontal="centerContinuous"/>
    </xf>
    <xf numFmtId="0" fontId="282" fillId="0" borderId="0" xfId="0" applyFont="1" applyAlignment="1">
      <alignment horizontal="centerContinuous"/>
    </xf>
    <xf numFmtId="0" fontId="286" fillId="0" borderId="0" xfId="0" applyFont="1" applyAlignment="1">
      <alignment horizontal="centerContinuous" vertical="top"/>
    </xf>
    <xf numFmtId="0" fontId="280" fillId="0" borderId="0" xfId="0" applyFont="1" applyAlignment="1">
      <alignment horizontal="centerContinuous"/>
    </xf>
    <xf numFmtId="207" fontId="284" fillId="0" borderId="0" xfId="0" applyNumberFormat="1" applyFont="1" applyProtection="1"/>
    <xf numFmtId="207" fontId="282" fillId="0" borderId="184" xfId="0" applyNumberFormat="1" applyFont="1" applyBorder="1" applyAlignment="1" applyProtection="1">
      <alignment horizontal="right" vertical="center" wrapText="1"/>
    </xf>
    <xf numFmtId="207" fontId="282" fillId="0" borderId="185" xfId="0" applyNumberFormat="1" applyFont="1" applyBorder="1" applyAlignment="1" applyProtection="1">
      <alignment horizontal="right" vertical="center" wrapText="1"/>
    </xf>
    <xf numFmtId="0" fontId="210" fillId="15" borderId="100" xfId="4" quotePrefix="1" applyFont="1" applyFill="1" applyBorder="1" applyAlignment="1" applyProtection="1">
      <alignment horizontal="center" vertical="center"/>
    </xf>
    <xf numFmtId="0" fontId="210" fillId="15" borderId="16" xfId="4" quotePrefix="1" applyFont="1" applyFill="1" applyBorder="1" applyAlignment="1" applyProtection="1">
      <alignment horizontal="center" vertical="center"/>
    </xf>
    <xf numFmtId="0" fontId="210" fillId="15" borderId="4" xfId="4" quotePrefix="1" applyFont="1" applyFill="1" applyBorder="1" applyAlignment="1" applyProtection="1">
      <alignment horizontal="center" vertical="center"/>
    </xf>
    <xf numFmtId="186" fontId="163" fillId="15" borderId="100" xfId="2" applyNumberFormat="1" applyFill="1" applyBorder="1" applyAlignment="1" applyProtection="1">
      <alignment horizontal="center" vertical="center"/>
    </xf>
    <xf numFmtId="186" fontId="217" fillId="15" borderId="4" xfId="4" applyNumberFormat="1" applyFont="1" applyFill="1" applyBorder="1" applyAlignment="1" applyProtection="1">
      <alignment horizontal="center" vertical="center"/>
    </xf>
    <xf numFmtId="3" fontId="163" fillId="15" borderId="100" xfId="2" applyNumberFormat="1" applyFill="1" applyBorder="1" applyAlignment="1" applyProtection="1">
      <alignment horizontal="center"/>
    </xf>
    <xf numFmtId="0" fontId="217" fillId="15" borderId="16" xfId="16" applyFont="1" applyFill="1" applyBorder="1" applyAlignment="1" applyProtection="1">
      <alignment horizontal="center"/>
    </xf>
    <xf numFmtId="0" fontId="217" fillId="15" borderId="4" xfId="16" applyFont="1" applyFill="1" applyBorder="1" applyAlignment="1" applyProtection="1">
      <alignment horizontal="center"/>
    </xf>
    <xf numFmtId="1" fontId="180" fillId="24" borderId="100" xfId="4" applyNumberFormat="1" applyFont="1" applyFill="1" applyBorder="1" applyAlignment="1" applyProtection="1">
      <alignment horizontal="center" vertical="center"/>
    </xf>
    <xf numFmtId="1" fontId="180" fillId="24" borderId="4" xfId="4" applyNumberFormat="1" applyFont="1" applyFill="1" applyBorder="1" applyAlignment="1" applyProtection="1">
      <alignment horizontal="center" vertical="center"/>
    </xf>
    <xf numFmtId="0" fontId="288" fillId="17" borderId="0" xfId="7" applyFont="1" applyFill="1" applyBorder="1" applyAlignment="1" applyProtection="1">
      <alignment horizontal="center"/>
    </xf>
    <xf numFmtId="194" fontId="219" fillId="17" borderId="0" xfId="7" applyNumberFormat="1" applyFont="1" applyFill="1" applyBorder="1" applyAlignment="1" applyProtection="1">
      <alignment horizontal="center"/>
    </xf>
    <xf numFmtId="0" fontId="88" fillId="19" borderId="5" xfId="4" applyFont="1" applyFill="1" applyBorder="1" applyAlignment="1" applyProtection="1">
      <alignment horizontal="center" vertical="center"/>
    </xf>
    <xf numFmtId="0" fontId="88" fillId="19" borderId="6" xfId="4" applyFont="1" applyFill="1" applyBorder="1" applyAlignment="1" applyProtection="1">
      <alignment horizontal="center" vertical="center"/>
    </xf>
    <xf numFmtId="0" fontId="88" fillId="19" borderId="7" xfId="4" applyFont="1" applyFill="1" applyBorder="1" applyAlignment="1" applyProtection="1">
      <alignment horizontal="center" vertical="center"/>
    </xf>
    <xf numFmtId="0" fontId="88" fillId="15" borderId="31" xfId="7" applyFont="1" applyFill="1" applyBorder="1" applyAlignment="1" applyProtection="1">
      <alignment horizontal="center" vertical="center" wrapText="1"/>
    </xf>
    <xf numFmtId="0" fontId="88" fillId="15" borderId="16" xfId="7" applyFont="1" applyFill="1" applyBorder="1" applyAlignment="1" applyProtection="1">
      <alignment horizontal="center" vertical="center" wrapText="1"/>
    </xf>
    <xf numFmtId="0" fontId="88" fillId="15" borderId="88" xfId="7" applyFont="1" applyFill="1" applyBorder="1" applyAlignment="1" applyProtection="1">
      <alignment horizontal="center" vertical="center" wrapText="1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0" fontId="57" fillId="19" borderId="141" xfId="7" applyFont="1" applyFill="1" applyBorder="1" applyAlignment="1" applyProtection="1">
      <alignment horizontal="center"/>
    </xf>
    <xf numFmtId="0" fontId="57" fillId="19" borderId="142" xfId="7" applyFont="1" applyFill="1" applyBorder="1" applyAlignment="1" applyProtection="1">
      <alignment horizontal="center"/>
    </xf>
    <xf numFmtId="0" fontId="57" fillId="19" borderId="143" xfId="7" applyFont="1" applyFill="1" applyBorder="1" applyAlignment="1" applyProtection="1">
      <alignment horizontal="center"/>
    </xf>
    <xf numFmtId="0" fontId="57" fillId="39" borderId="141" xfId="7" quotePrefix="1" applyFont="1" applyFill="1" applyBorder="1" applyAlignment="1" applyProtection="1">
      <alignment horizontal="center"/>
    </xf>
    <xf numFmtId="0" fontId="57" fillId="39" borderId="142" xfId="7" quotePrefix="1" applyFont="1" applyFill="1" applyBorder="1" applyAlignment="1" applyProtection="1">
      <alignment horizontal="center"/>
    </xf>
    <xf numFmtId="0" fontId="57" fillId="39" borderId="143" xfId="7" quotePrefix="1" applyFont="1" applyFill="1" applyBorder="1" applyAlignment="1" applyProtection="1">
      <alignment horizontal="center"/>
    </xf>
    <xf numFmtId="0" fontId="57" fillId="26" borderId="141" xfId="7" applyFont="1" applyFill="1" applyBorder="1" applyAlignment="1" applyProtection="1">
      <alignment horizontal="center"/>
    </xf>
    <xf numFmtId="0" fontId="57" fillId="26" borderId="142" xfId="7" applyFont="1" applyFill="1" applyBorder="1" applyAlignment="1" applyProtection="1">
      <alignment horizontal="center"/>
    </xf>
    <xf numFmtId="0" fontId="57" fillId="26" borderId="143" xfId="7" applyFont="1" applyFill="1" applyBorder="1" applyAlignment="1" applyProtection="1">
      <alignment horizontal="center"/>
    </xf>
    <xf numFmtId="0" fontId="287" fillId="15" borderId="17" xfId="8" applyFont="1" applyFill="1" applyBorder="1" applyAlignment="1" applyProtection="1">
      <alignment horizontal="center"/>
    </xf>
    <xf numFmtId="0" fontId="287" fillId="15" borderId="0" xfId="8" applyFont="1" applyFill="1" applyBorder="1" applyAlignment="1" applyProtection="1">
      <alignment horizontal="center"/>
    </xf>
    <xf numFmtId="0" fontId="287" fillId="15" borderId="2" xfId="8" applyFont="1" applyFill="1" applyBorder="1" applyAlignment="1" applyProtection="1">
      <alignment horizontal="center"/>
    </xf>
    <xf numFmtId="38" fontId="78" fillId="15" borderId="132" xfId="17" applyNumberFormat="1" applyFont="1" applyFill="1" applyBorder="1" applyAlignment="1" applyProtection="1">
      <alignment horizontal="center"/>
    </xf>
    <xf numFmtId="38" fontId="78" fillId="15" borderId="99" xfId="17" applyNumberFormat="1" applyFont="1" applyFill="1" applyBorder="1" applyAlignment="1" applyProtection="1">
      <alignment horizontal="center"/>
    </xf>
    <xf numFmtId="38" fontId="78" fillId="15" borderId="133" xfId="17" applyNumberFormat="1" applyFont="1" applyFill="1" applyBorder="1" applyAlignment="1" applyProtection="1">
      <alignment horizontal="center"/>
    </xf>
    <xf numFmtId="38" fontId="31" fillId="15" borderId="113" xfId="17" applyNumberFormat="1" applyFont="1" applyFill="1" applyBorder="1" applyAlignment="1" applyProtection="1">
      <alignment horizontal="center"/>
    </xf>
    <xf numFmtId="38" fontId="31" fillId="15" borderId="32" xfId="17" applyNumberFormat="1" applyFont="1" applyFill="1" applyBorder="1" applyAlignment="1" applyProtection="1">
      <alignment horizontal="center"/>
    </xf>
    <xf numFmtId="38" fontId="31" fillId="15" borderId="39" xfId="1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0" fontId="57" fillId="15" borderId="104" xfId="7" applyFont="1" applyFill="1" applyBorder="1" applyAlignment="1" applyProtection="1">
      <alignment horizontal="center"/>
    </xf>
    <xf numFmtId="0" fontId="57" fillId="15" borderId="108" xfId="7" applyFont="1" applyFill="1" applyBorder="1" applyAlignment="1" applyProtection="1">
      <alignment horizontal="center"/>
    </xf>
    <xf numFmtId="0" fontId="57" fillId="15" borderId="105" xfId="7" applyFont="1" applyFill="1" applyBorder="1" applyAlignment="1" applyProtection="1">
      <alignment horizontal="center"/>
    </xf>
    <xf numFmtId="0" fontId="287" fillId="35" borderId="94" xfId="8" applyFont="1" applyFill="1" applyBorder="1" applyAlignment="1" applyProtection="1">
      <alignment horizontal="center"/>
    </xf>
    <xf numFmtId="1" fontId="57" fillId="17" borderId="99" xfId="7" applyNumberFormat="1" applyFont="1" applyFill="1" applyBorder="1" applyAlignment="1" applyProtection="1">
      <alignment horizontal="center"/>
    </xf>
    <xf numFmtId="0" fontId="57" fillId="17" borderId="99" xfId="7" applyNumberFormat="1" applyFont="1" applyFill="1" applyBorder="1" applyAlignment="1" applyProtection="1">
      <alignment horizontal="center"/>
    </xf>
    <xf numFmtId="38" fontId="188" fillId="40" borderId="113" xfId="17" applyNumberFormat="1" applyFont="1" applyFill="1" applyBorder="1" applyAlignment="1" applyProtection="1">
      <alignment horizontal="center"/>
    </xf>
    <xf numFmtId="38" fontId="188" fillId="40" borderId="32" xfId="17" applyNumberFormat="1" applyFont="1" applyFill="1" applyBorder="1" applyAlignment="1" applyProtection="1">
      <alignment horizontal="center"/>
    </xf>
    <xf numFmtId="38" fontId="188" fillId="40" borderId="39" xfId="17" applyNumberFormat="1" applyFont="1" applyFill="1" applyBorder="1" applyAlignment="1" applyProtection="1">
      <alignment horizont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90" fillId="19" borderId="117" xfId="4" applyFont="1" applyFill="1" applyBorder="1" applyAlignment="1" applyProtection="1">
      <alignment horizontal="center" vertical="center" wrapText="1"/>
    </xf>
    <xf numFmtId="0" fontId="90" fillId="19" borderId="10" xfId="4" applyFont="1" applyFill="1" applyBorder="1" applyAlignment="1" applyProtection="1">
      <alignment horizontal="center" vertical="center" wrapText="1"/>
    </xf>
    <xf numFmtId="0" fontId="167" fillId="19" borderId="117" xfId="0" applyFont="1" applyFill="1" applyBorder="1" applyAlignment="1" applyProtection="1">
      <alignment horizontal="center" vertical="center" wrapText="1"/>
    </xf>
    <xf numFmtId="0" fontId="167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183" fillId="24" borderId="16" xfId="4" applyFont="1" applyFill="1" applyBorder="1" applyAlignment="1" applyProtection="1">
      <alignment horizontal="left" vertical="center"/>
    </xf>
    <xf numFmtId="0" fontId="183" fillId="24" borderId="88" xfId="4" applyFont="1" applyFill="1" applyBorder="1" applyAlignment="1" applyProtection="1">
      <alignment horizontal="left" vertical="center"/>
    </xf>
    <xf numFmtId="0" fontId="183" fillId="17" borderId="100" xfId="4" applyFont="1" applyFill="1" applyBorder="1" applyAlignment="1" applyProtection="1">
      <alignment horizontal="left" vertical="center"/>
    </xf>
    <xf numFmtId="0" fontId="183" fillId="17" borderId="88" xfId="4" applyFont="1" applyFill="1" applyBorder="1" applyAlignment="1" applyProtection="1">
      <alignment horizontal="left" vertical="center"/>
    </xf>
    <xf numFmtId="0" fontId="183" fillId="24" borderId="16" xfId="4" applyFont="1" applyFill="1" applyBorder="1" applyAlignment="1" applyProtection="1">
      <alignment horizontal="left"/>
    </xf>
    <xf numFmtId="0" fontId="183" fillId="24" borderId="88" xfId="4" applyFont="1" applyFill="1" applyBorder="1" applyAlignment="1" applyProtection="1">
      <alignment horizontal="left"/>
    </xf>
    <xf numFmtId="0" fontId="183" fillId="24" borderId="16" xfId="4" applyFont="1" applyFill="1" applyBorder="1" applyAlignment="1" applyProtection="1">
      <alignment wrapText="1"/>
    </xf>
    <xf numFmtId="0" fontId="183" fillId="24" borderId="88" xfId="4" applyFont="1" applyFill="1" applyBorder="1" applyAlignment="1" applyProtection="1">
      <alignment wrapText="1"/>
    </xf>
    <xf numFmtId="0" fontId="183" fillId="24" borderId="16" xfId="4" applyFont="1" applyFill="1" applyBorder="1" applyAlignment="1" applyProtection="1">
      <alignment vertical="center" wrapText="1"/>
    </xf>
    <xf numFmtId="0" fontId="183" fillId="24" borderId="88" xfId="4" applyFont="1" applyFill="1" applyBorder="1" applyAlignment="1" applyProtection="1">
      <alignment vertical="center" wrapText="1"/>
    </xf>
    <xf numFmtId="0" fontId="183" fillId="24" borderId="16" xfId="12" applyFont="1" applyFill="1" applyBorder="1" applyAlignment="1" applyProtection="1">
      <alignment horizontal="left" vertical="center"/>
    </xf>
    <xf numFmtId="0" fontId="183" fillId="24" borderId="88" xfId="12" applyFont="1" applyFill="1" applyBorder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177" fillId="24" borderId="100" xfId="4" applyFont="1" applyFill="1" applyBorder="1" applyAlignment="1" applyProtection="1">
      <alignment horizontal="center" vertical="center" wrapText="1"/>
    </xf>
    <xf numFmtId="0" fontId="177" fillId="24" borderId="16" xfId="4" applyFont="1" applyFill="1" applyBorder="1" applyAlignment="1" applyProtection="1">
      <alignment horizontal="center" vertical="center" wrapText="1"/>
    </xf>
    <xf numFmtId="0" fontId="177" fillId="24" borderId="4" xfId="4" applyFont="1" applyFill="1" applyBorder="1" applyAlignment="1" applyProtection="1">
      <alignment horizontal="center" vertical="center" wrapText="1"/>
    </xf>
    <xf numFmtId="0" fontId="220" fillId="17" borderId="100" xfId="4" applyFont="1" applyFill="1" applyBorder="1" applyAlignment="1" applyProtection="1">
      <alignment horizontal="center" vertical="center" wrapText="1"/>
    </xf>
    <xf numFmtId="0" fontId="220" fillId="17" borderId="16" xfId="4" applyFont="1" applyFill="1" applyBorder="1" applyAlignment="1" applyProtection="1">
      <alignment horizontal="center" vertical="center" wrapText="1"/>
    </xf>
    <xf numFmtId="0" fontId="220" fillId="17" borderId="4" xfId="4" applyFont="1" applyFill="1" applyBorder="1" applyAlignment="1" applyProtection="1">
      <alignment horizontal="center" vertical="center" wrapText="1"/>
    </xf>
    <xf numFmtId="0" fontId="55" fillId="52" borderId="5" xfId="4" applyFont="1" applyFill="1" applyBorder="1" applyAlignment="1" applyProtection="1">
      <alignment horizontal="center" vertical="center"/>
    </xf>
    <xf numFmtId="0" fontId="55" fillId="52" borderId="6" xfId="4" applyFont="1" applyFill="1" applyBorder="1" applyAlignment="1" applyProtection="1">
      <alignment horizontal="center" vertical="center"/>
    </xf>
    <xf numFmtId="0" fontId="55" fillId="52" borderId="7" xfId="4" applyFont="1" applyFill="1" applyBorder="1" applyAlignment="1" applyProtection="1">
      <alignment horizontal="center" vertical="center"/>
    </xf>
    <xf numFmtId="0" fontId="181" fillId="23" borderId="5" xfId="0" applyFont="1" applyFill="1" applyBorder="1" applyAlignment="1" applyProtection="1">
      <alignment horizontal="center" vertical="center"/>
    </xf>
    <xf numFmtId="0" fontId="181" fillId="23" borderId="6" xfId="0" applyFont="1" applyFill="1" applyBorder="1" applyAlignment="1" applyProtection="1">
      <alignment horizontal="center" vertical="center"/>
    </xf>
    <xf numFmtId="0" fontId="181" fillId="23" borderId="7" xfId="0" applyFont="1" applyFill="1" applyBorder="1" applyAlignment="1" applyProtection="1">
      <alignment horizontal="center" vertical="center"/>
    </xf>
    <xf numFmtId="0" fontId="183" fillId="24" borderId="16" xfId="12" applyFont="1" applyFill="1" applyBorder="1" applyAlignment="1" applyProtection="1">
      <alignment vertical="center" wrapText="1"/>
    </xf>
    <xf numFmtId="0" fontId="183" fillId="24" borderId="88" xfId="12" applyFont="1" applyFill="1" applyBorder="1" applyAlignment="1" applyProtection="1">
      <alignment vertical="center" wrapText="1"/>
    </xf>
    <xf numFmtId="0" fontId="183" fillId="24" borderId="16" xfId="12" quotePrefix="1" applyFont="1" applyFill="1" applyBorder="1" applyAlignment="1" applyProtection="1">
      <alignment horizontal="left" vertical="center"/>
    </xf>
    <xf numFmtId="0" fontId="183" fillId="24" borderId="88" xfId="12" quotePrefix="1" applyFont="1" applyFill="1" applyBorder="1" applyAlignment="1" applyProtection="1">
      <alignment horizontal="left" vertical="center"/>
    </xf>
    <xf numFmtId="0" fontId="183" fillId="24" borderId="16" xfId="12" quotePrefix="1" applyFont="1" applyFill="1" applyBorder="1" applyAlignment="1" applyProtection="1">
      <alignment horizontal="left" vertical="center" wrapText="1"/>
    </xf>
    <xf numFmtId="0" fontId="183" fillId="24" borderId="88" xfId="12" quotePrefix="1" applyFont="1" applyFill="1" applyBorder="1" applyAlignment="1" applyProtection="1">
      <alignment horizontal="left" vertical="center" wrapText="1"/>
    </xf>
    <xf numFmtId="0" fontId="11" fillId="52" borderId="5" xfId="4" applyFont="1" applyFill="1" applyBorder="1" applyAlignment="1" applyProtection="1">
      <alignment horizontal="center" vertical="center"/>
    </xf>
    <xf numFmtId="0" fontId="11" fillId="52" borderId="6" xfId="4" applyFont="1" applyFill="1" applyBorder="1" applyAlignment="1" applyProtection="1">
      <alignment horizontal="center" vertical="center"/>
    </xf>
    <xf numFmtId="0" fontId="11" fillId="52" borderId="7" xfId="4" applyFont="1" applyFill="1" applyBorder="1" applyAlignment="1" applyProtection="1">
      <alignment horizontal="center" vertical="center"/>
    </xf>
    <xf numFmtId="0" fontId="240" fillId="19" borderId="5" xfId="4" applyFont="1" applyFill="1" applyBorder="1" applyAlignment="1" applyProtection="1">
      <alignment horizontal="center" vertical="center"/>
    </xf>
    <xf numFmtId="0" fontId="240" fillId="19" borderId="6" xfId="4" applyFont="1" applyFill="1" applyBorder="1" applyAlignment="1" applyProtection="1">
      <alignment horizontal="center" vertical="center"/>
    </xf>
    <xf numFmtId="0" fontId="240" fillId="19" borderId="7" xfId="4" applyFont="1" applyFill="1" applyBorder="1" applyAlignment="1" applyProtection="1">
      <alignment horizontal="center" vertical="center"/>
    </xf>
    <xf numFmtId="0" fontId="64" fillId="52" borderId="5" xfId="4" applyFont="1" applyFill="1" applyBorder="1" applyAlignment="1" applyProtection="1">
      <alignment horizontal="center" vertical="center"/>
    </xf>
    <xf numFmtId="0" fontId="64" fillId="52" borderId="6" xfId="4" applyFont="1" applyFill="1" applyBorder="1" applyAlignment="1" applyProtection="1">
      <alignment horizontal="center" vertical="center"/>
    </xf>
    <xf numFmtId="0" fontId="64" fillId="52" borderId="7" xfId="4" applyFont="1" applyFill="1" applyBorder="1" applyAlignment="1" applyProtection="1">
      <alignment horizontal="center" vertical="center"/>
    </xf>
    <xf numFmtId="0" fontId="228" fillId="25" borderId="5" xfId="0" applyFont="1" applyFill="1" applyBorder="1" applyAlignment="1" applyProtection="1">
      <alignment horizontal="center" vertical="center"/>
    </xf>
    <xf numFmtId="0" fontId="228" fillId="25" borderId="6" xfId="0" applyFont="1" applyFill="1" applyBorder="1" applyAlignment="1" applyProtection="1">
      <alignment horizontal="center" vertical="center"/>
    </xf>
    <xf numFmtId="0" fontId="228" fillId="25" borderId="7" xfId="0" applyFont="1" applyFill="1" applyBorder="1" applyAlignment="1" applyProtection="1">
      <alignment horizontal="center" vertical="center"/>
    </xf>
    <xf numFmtId="0" fontId="58" fillId="28" borderId="5" xfId="0" applyFont="1" applyFill="1" applyBorder="1" applyAlignment="1" applyProtection="1">
      <alignment horizontal="center" vertical="center"/>
    </xf>
    <xf numFmtId="0" fontId="58" fillId="28" borderId="6" xfId="0" applyFont="1" applyFill="1" applyBorder="1" applyAlignment="1" applyProtection="1">
      <alignment horizontal="center" vertical="center"/>
    </xf>
    <xf numFmtId="0" fontId="58" fillId="28" borderId="7" xfId="0" applyFont="1" applyFill="1" applyBorder="1" applyAlignment="1" applyProtection="1">
      <alignment horizontal="center" vertical="center"/>
    </xf>
    <xf numFmtId="0" fontId="293" fillId="29" borderId="5" xfId="4" applyFont="1" applyFill="1" applyBorder="1" applyAlignment="1" applyProtection="1">
      <alignment horizontal="center" vertical="center"/>
    </xf>
    <xf numFmtId="0" fontId="293" fillId="29" borderId="6" xfId="4" applyFont="1" applyFill="1" applyBorder="1" applyAlignment="1" applyProtection="1">
      <alignment horizontal="center" vertical="center"/>
    </xf>
    <xf numFmtId="0" fontId="293" fillId="29" borderId="7" xfId="4" applyFont="1" applyFill="1" applyBorder="1" applyAlignment="1" applyProtection="1">
      <alignment horizontal="center" vertical="center"/>
    </xf>
    <xf numFmtId="0" fontId="61" fillId="8" borderId="16" xfId="12" quotePrefix="1" applyFont="1" applyFill="1" applyBorder="1" applyAlignment="1" applyProtection="1">
      <alignment horizontal="left" vertical="center"/>
    </xf>
    <xf numFmtId="0" fontId="61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7" fillId="24" borderId="100" xfId="4" applyFont="1" applyFill="1" applyBorder="1" applyAlignment="1" applyProtection="1">
      <alignment horizontal="center" vertical="center" wrapText="1"/>
      <protection locked="0"/>
    </xf>
    <xf numFmtId="0" fontId="177" fillId="24" borderId="16" xfId="4" applyFont="1" applyFill="1" applyBorder="1" applyAlignment="1" applyProtection="1">
      <alignment horizontal="center" vertical="center" wrapText="1"/>
      <protection locked="0"/>
    </xf>
    <xf numFmtId="0" fontId="177" fillId="24" borderId="4" xfId="4" applyFont="1" applyFill="1" applyBorder="1" applyAlignment="1" applyProtection="1">
      <alignment horizontal="center" vertical="center" wrapText="1"/>
      <protection locked="0"/>
    </xf>
    <xf numFmtId="0" fontId="220" fillId="17" borderId="100" xfId="4" applyFont="1" applyFill="1" applyBorder="1" applyAlignment="1" applyProtection="1">
      <alignment vertical="center" wrapText="1"/>
    </xf>
    <xf numFmtId="0" fontId="220" fillId="17" borderId="16" xfId="4" applyFont="1" applyFill="1" applyBorder="1" applyAlignment="1" applyProtection="1">
      <alignment vertical="center" wrapText="1"/>
    </xf>
    <xf numFmtId="0" fontId="220" fillId="17" borderId="4" xfId="4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3" fillId="7" borderId="0" xfId="4" applyFont="1" applyFill="1" applyBorder="1" applyAlignment="1">
      <alignment horizontal="left" vertical="center" wrapText="1"/>
    </xf>
    <xf numFmtId="0" fontId="5" fillId="7" borderId="0" xfId="4" applyFont="1" applyFill="1" applyBorder="1" applyAlignment="1">
      <alignment vertical="center" wrapText="1"/>
    </xf>
    <xf numFmtId="0" fontId="6" fillId="7" borderId="0" xfId="4" applyFont="1" applyFill="1" applyBorder="1" applyAlignment="1">
      <alignment vertical="center" wrapText="1"/>
    </xf>
    <xf numFmtId="178" fontId="3" fillId="7" borderId="0" xfId="4" applyNumberFormat="1" applyFont="1" applyFill="1" applyBorder="1" applyAlignment="1">
      <alignment horizontal="left" wrapText="1"/>
    </xf>
    <xf numFmtId="0" fontId="195" fillId="26" borderId="16" xfId="12" quotePrefix="1" applyFont="1" applyFill="1" applyBorder="1" applyAlignment="1">
      <alignment horizontal="left" vertical="center" wrapText="1"/>
    </xf>
    <xf numFmtId="0" fontId="289" fillId="26" borderId="16" xfId="4" applyFont="1" applyFill="1" applyBorder="1" applyAlignment="1">
      <alignment horizontal="left" vertical="center" wrapText="1"/>
    </xf>
    <xf numFmtId="0" fontId="195" fillId="26" borderId="16" xfId="12" quotePrefix="1" applyFont="1" applyFill="1" applyBorder="1" applyAlignment="1" applyProtection="1">
      <alignment horizontal="left" vertical="center" wrapText="1"/>
    </xf>
    <xf numFmtId="0" fontId="289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203" fillId="30" borderId="16" xfId="4" applyFont="1" applyFill="1" applyBorder="1" applyAlignment="1">
      <alignment vertical="center" wrapText="1"/>
    </xf>
    <xf numFmtId="0" fontId="292" fillId="30" borderId="16" xfId="4" applyFont="1" applyFill="1" applyBorder="1" applyAlignment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203" fillId="30" borderId="16" xfId="12" applyFont="1" applyFill="1" applyBorder="1" applyAlignment="1">
      <alignment horizontal="left" vertical="center" wrapText="1"/>
    </xf>
    <xf numFmtId="0" fontId="291" fillId="30" borderId="16" xfId="4" applyFont="1" applyFill="1" applyBorder="1" applyAlignment="1">
      <alignment horizontal="left" vertical="center" wrapText="1"/>
    </xf>
    <xf numFmtId="0" fontId="203" fillId="30" borderId="16" xfId="12" applyFont="1" applyFill="1" applyBorder="1" applyAlignment="1">
      <alignment horizontal="left" vertical="center"/>
    </xf>
    <xf numFmtId="0" fontId="203" fillId="30" borderId="16" xfId="12" applyFont="1" applyFill="1" applyBorder="1" applyAlignment="1">
      <alignment vertical="center" wrapText="1"/>
    </xf>
    <xf numFmtId="0" fontId="291" fillId="30" borderId="16" xfId="4" applyFont="1" applyFill="1" applyBorder="1" applyAlignment="1">
      <alignment vertical="center" wrapText="1"/>
    </xf>
    <xf numFmtId="0" fontId="203" fillId="30" borderId="16" xfId="12" quotePrefix="1" applyFont="1" applyFill="1" applyBorder="1" applyAlignment="1">
      <alignment horizontal="left" vertical="center" wrapText="1"/>
    </xf>
    <xf numFmtId="0" fontId="292" fillId="30" borderId="16" xfId="4" applyFont="1" applyFill="1" applyBorder="1" applyAlignment="1">
      <alignment horizontal="left" vertical="center" wrapText="1"/>
    </xf>
    <xf numFmtId="0" fontId="203" fillId="30" borderId="16" xfId="12" quotePrefix="1" applyFont="1" applyFill="1" applyBorder="1" applyAlignment="1">
      <alignment horizontal="left" vertical="center"/>
    </xf>
    <xf numFmtId="0" fontId="203" fillId="30" borderId="12" xfId="12" applyFont="1" applyFill="1" applyBorder="1" applyAlignment="1">
      <alignment vertical="center" wrapText="1"/>
    </xf>
    <xf numFmtId="0" fontId="203" fillId="30" borderId="88" xfId="12" applyFont="1" applyFill="1" applyBorder="1" applyAlignment="1">
      <alignment horizontal="left" vertical="center"/>
    </xf>
    <xf numFmtId="3" fontId="290" fillId="17" borderId="100" xfId="4" applyNumberFormat="1" applyFont="1" applyFill="1" applyBorder="1" applyAlignment="1" applyProtection="1">
      <alignment horizontal="center" vertical="center"/>
      <protection locked="0"/>
    </xf>
    <xf numFmtId="3" fontId="290" fillId="17" borderId="16" xfId="4" applyNumberFormat="1" applyFont="1" applyFill="1" applyBorder="1" applyAlignment="1" applyProtection="1">
      <alignment horizontal="center" vertical="center"/>
      <protection locked="0"/>
    </xf>
    <xf numFmtId="3" fontId="290" fillId="17" borderId="4" xfId="4" applyNumberFormat="1" applyFont="1" applyFill="1" applyBorder="1" applyAlignment="1" applyProtection="1">
      <alignment horizontal="center" vertical="center"/>
      <protection locked="0"/>
    </xf>
    <xf numFmtId="0" fontId="203" fillId="30" borderId="16" xfId="4" applyFont="1" applyFill="1" applyBorder="1" applyAlignment="1">
      <alignment horizontal="left" vertical="center"/>
    </xf>
    <xf numFmtId="0" fontId="203" fillId="30" borderId="16" xfId="4" applyFont="1" applyFill="1" applyBorder="1" applyAlignment="1">
      <alignment horizontal="left" vertical="center" wrapText="1"/>
    </xf>
    <xf numFmtId="0" fontId="203" fillId="30" borderId="88" xfId="4" applyFont="1" applyFill="1" applyBorder="1" applyAlignment="1">
      <alignment horizontal="left" vertical="center" wrapText="1"/>
    </xf>
    <xf numFmtId="0" fontId="14" fillId="15" borderId="194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40" fillId="17" borderId="100" xfId="9" applyNumberFormat="1" applyFont="1" applyFill="1" applyBorder="1" applyAlignment="1" applyProtection="1">
      <alignment horizontal="center" vertical="center"/>
      <protection locked="0"/>
    </xf>
    <xf numFmtId="14" fontId="40" fillId="17" borderId="4" xfId="9" applyNumberFormat="1" applyFont="1" applyFill="1" applyBorder="1" applyAlignment="1" applyProtection="1">
      <alignment horizontal="center" vertical="center"/>
      <protection locked="0"/>
    </xf>
    <xf numFmtId="0" fontId="163" fillId="24" borderId="100" xfId="2" applyFill="1" applyBorder="1" applyAlignment="1" applyProtection="1">
      <alignment horizontal="center" vertical="center"/>
      <protection locked="0"/>
    </xf>
    <xf numFmtId="0" fontId="57" fillId="24" borderId="16" xfId="4" applyFont="1" applyFill="1" applyBorder="1" applyAlignment="1" applyProtection="1">
      <alignment horizontal="center" vertical="center"/>
      <protection locked="0"/>
    </xf>
    <xf numFmtId="0" fontId="57" fillId="24" borderId="4" xfId="4" applyFont="1" applyFill="1" applyBorder="1" applyAlignment="1" applyProtection="1">
      <alignment horizontal="center" vertical="center"/>
      <protection locked="0"/>
    </xf>
    <xf numFmtId="1" fontId="180" fillId="24" borderId="100" xfId="4" applyNumberFormat="1" applyFont="1" applyFill="1" applyBorder="1" applyAlignment="1" applyProtection="1">
      <alignment horizontal="center" vertical="center"/>
      <protection locked="0"/>
    </xf>
    <xf numFmtId="1" fontId="180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3" fontId="208" fillId="17" borderId="100" xfId="4" applyNumberFormat="1" applyFont="1" applyFill="1" applyBorder="1" applyAlignment="1" applyProtection="1">
      <alignment horizontal="center" vertical="center"/>
      <protection locked="0"/>
    </xf>
    <xf numFmtId="3" fontId="208" fillId="17" borderId="16" xfId="4" applyNumberFormat="1" applyFont="1" applyFill="1" applyBorder="1" applyAlignment="1" applyProtection="1">
      <alignment horizontal="center" vertical="center"/>
      <protection locked="0"/>
    </xf>
    <xf numFmtId="3" fontId="208" fillId="17" borderId="4" xfId="4" applyNumberFormat="1" applyFont="1" applyFill="1" applyBorder="1" applyAlignment="1" applyProtection="1">
      <alignment horizontal="center" vertical="center"/>
      <protection locked="0"/>
    </xf>
    <xf numFmtId="0" fontId="282" fillId="17" borderId="89" xfId="0" applyFont="1" applyFill="1" applyBorder="1" applyAlignment="1" applyProtection="1">
      <alignment horizontal="center" vertical="center" wrapText="1"/>
    </xf>
    <xf numFmtId="0" fontId="282" fillId="17" borderId="121" xfId="0" applyFont="1" applyFill="1" applyBorder="1" applyAlignment="1" applyProtection="1">
      <alignment horizontal="center" vertical="center" wrapText="1"/>
    </xf>
    <xf numFmtId="0" fontId="282" fillId="17" borderId="154" xfId="0" applyFont="1" applyFill="1" applyBorder="1" applyAlignment="1" applyProtection="1">
      <alignment horizontal="center" vertical="center" wrapText="1"/>
    </xf>
    <xf numFmtId="0" fontId="282" fillId="17" borderId="159" xfId="0" applyFont="1" applyFill="1" applyBorder="1" applyAlignment="1" applyProtection="1">
      <alignment horizontal="center" vertical="center" wrapText="1"/>
    </xf>
    <xf numFmtId="0" fontId="282" fillId="17" borderId="7" xfId="0" applyFont="1" applyFill="1" applyBorder="1" applyAlignment="1" applyProtection="1">
      <alignment horizontal="center" vertical="center" wrapText="1"/>
    </xf>
    <xf numFmtId="0" fontId="282" fillId="17" borderId="143" xfId="0" applyFont="1" applyFill="1" applyBorder="1" applyAlignment="1" applyProtection="1">
      <alignment horizontal="center" vertical="center" wrapText="1"/>
    </xf>
    <xf numFmtId="0" fontId="153" fillId="0" borderId="0" xfId="0" applyFont="1" applyFill="1" applyBorder="1" applyAlignment="1">
      <alignment horizontal="left" vertical="center" wrapText="1"/>
    </xf>
    <xf numFmtId="0" fontId="142" fillId="0" borderId="0" xfId="0" quotePrefix="1" applyFont="1" applyFill="1" applyBorder="1" applyAlignment="1" applyProtection="1">
      <alignment horizontal="center" vertical="center"/>
    </xf>
    <xf numFmtId="0" fontId="142" fillId="0" borderId="117" xfId="0" applyFont="1" applyFill="1" applyBorder="1" applyAlignment="1" applyProtection="1">
      <alignment horizontal="center" vertical="center" wrapText="1"/>
    </xf>
    <xf numFmtId="0" fontId="142" fillId="0" borderId="73" xfId="0" applyFont="1" applyFill="1" applyBorder="1" applyAlignment="1" applyProtection="1">
      <alignment horizontal="center" vertical="center" wrapText="1"/>
    </xf>
    <xf numFmtId="0" fontId="142" fillId="0" borderId="123" xfId="0" applyFont="1" applyFill="1" applyBorder="1" applyAlignment="1" applyProtection="1">
      <alignment horizontal="center" vertical="center" wrapText="1"/>
    </xf>
    <xf numFmtId="0" fontId="143" fillId="0" borderId="117" xfId="0" applyFont="1" applyFill="1" applyBorder="1" applyAlignment="1" applyProtection="1">
      <alignment horizontal="center" vertical="center" wrapText="1"/>
    </xf>
    <xf numFmtId="0" fontId="143" fillId="0" borderId="73" xfId="0" applyFont="1" applyFill="1" applyBorder="1" applyAlignment="1" applyProtection="1">
      <alignment horizontal="center" vertical="center" wrapText="1"/>
    </xf>
    <xf numFmtId="0" fontId="143" fillId="0" borderId="123" xfId="0" applyFont="1" applyFill="1" applyBorder="1" applyAlignment="1" applyProtection="1">
      <alignment horizontal="center" vertical="center" wrapText="1"/>
    </xf>
    <xf numFmtId="0" fontId="142" fillId="47" borderId="124" xfId="0" applyFont="1" applyFill="1" applyBorder="1" applyAlignment="1" applyProtection="1">
      <alignment horizontal="center" vertical="center" wrapText="1"/>
    </xf>
    <xf numFmtId="0" fontId="142" fillId="47" borderId="126" xfId="0" applyFont="1" applyFill="1" applyBorder="1" applyAlignment="1" applyProtection="1">
      <alignment horizontal="center" vertical="center" wrapText="1"/>
    </xf>
    <xf numFmtId="0" fontId="142" fillId="47" borderId="191" xfId="0" applyFont="1" applyFill="1" applyBorder="1" applyAlignment="1" applyProtection="1">
      <alignment horizontal="center" vertical="center" wrapText="1"/>
    </xf>
    <xf numFmtId="0" fontId="36" fillId="0" borderId="117" xfId="0" applyFont="1" applyFill="1" applyBorder="1" applyAlignment="1" applyProtection="1">
      <alignment horizontal="center" vertical="center" wrapText="1"/>
    </xf>
    <xf numFmtId="0" fontId="36" fillId="0" borderId="123" xfId="0" applyFont="1" applyFill="1" applyBorder="1" applyAlignment="1" applyProtection="1">
      <alignment horizontal="center" vertical="center" wrapText="1"/>
    </xf>
  </cellXfs>
  <cellStyles count="18">
    <cellStyle name="Comma" xfId="1" builtinId="3"/>
    <cellStyle name="Hyperlink" xfId="2" builtinId="8"/>
    <cellStyle name="Hyperlink 2" xfId="3"/>
    <cellStyle name="Normal" xfId="0" builtinId="0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</cellStyles>
  <dxfs count="159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en-US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en-US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S6" sqref="S6:U6"/>
    </sheetView>
  </sheetViews>
  <sheetFormatPr defaultRowHeight="15"/>
  <cols>
    <col min="1" max="1" width="3.7109375" style="1346" customWidth="1"/>
    <col min="2" max="2" width="20.140625" style="1346" customWidth="1"/>
    <col min="3" max="3" width="22.42578125" style="1346" customWidth="1"/>
    <col min="4" max="4" width="34.5703125" style="1346" customWidth="1"/>
    <col min="5" max="5" width="0.7109375" style="1346" customWidth="1"/>
    <col min="6" max="7" width="17.140625" style="1346" customWidth="1"/>
    <col min="8" max="8" width="0.7109375" style="1346" customWidth="1"/>
    <col min="9" max="9" width="16.7109375" style="1346" customWidth="1"/>
    <col min="10" max="10" width="17.140625" style="1346" customWidth="1"/>
    <col min="11" max="11" width="0.7109375" style="1346" customWidth="1"/>
    <col min="12" max="12" width="17.140625" style="1346" customWidth="1"/>
    <col min="13" max="13" width="0.7109375" style="1346" customWidth="1"/>
    <col min="14" max="14" width="17.140625" style="1346" customWidth="1"/>
    <col min="15" max="15" width="3.5703125" style="1346" customWidth="1"/>
    <col min="16" max="17" width="20" style="1347" customWidth="1"/>
    <col min="18" max="18" width="1.140625" style="1347" customWidth="1"/>
    <col min="19" max="19" width="59.5703125" style="1346" customWidth="1"/>
    <col min="20" max="21" width="12.28515625" style="1346" customWidth="1"/>
    <col min="22" max="22" width="1.140625" style="1346" customWidth="1"/>
    <col min="23" max="24" width="12.28515625" style="1346" customWidth="1"/>
    <col min="25" max="26" width="9.140625" style="1346"/>
    <col min="27" max="27" width="10.42578125" style="1346" customWidth="1"/>
    <col min="28" max="16384" width="9.140625" style="1346"/>
  </cols>
  <sheetData>
    <row r="1" spans="1:27" s="1006" customFormat="1" ht="15.75" customHeight="1">
      <c r="A1" s="994"/>
      <c r="B1" s="995" t="s">
        <v>971</v>
      </c>
      <c r="C1" s="995"/>
      <c r="D1" s="995"/>
      <c r="E1" s="996"/>
      <c r="F1" s="997" t="s">
        <v>954</v>
      </c>
      <c r="G1" s="998" t="s">
        <v>972</v>
      </c>
      <c r="H1" s="996"/>
      <c r="I1" s="999" t="s">
        <v>973</v>
      </c>
      <c r="J1" s="999"/>
      <c r="K1" s="996"/>
      <c r="L1" s="1000" t="s">
        <v>974</v>
      </c>
      <c r="M1" s="996"/>
      <c r="N1" s="1001"/>
      <c r="O1" s="996"/>
      <c r="P1" s="1002" t="s">
        <v>975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34" t="str">
        <f>+OTCHET!B9</f>
        <v>ОУ Бачо Киро</v>
      </c>
      <c r="C2" s="1835"/>
      <c r="D2" s="1836"/>
      <c r="E2" s="1007"/>
      <c r="F2" s="1008">
        <f>+OTCHET!H9</f>
        <v>0</v>
      </c>
      <c r="G2" s="1009" t="str">
        <f>+OTCHET!F12</f>
        <v>5401</v>
      </c>
      <c r="H2" s="1010"/>
      <c r="I2" s="1837">
        <f>+OTCHET!H610</f>
        <v>0</v>
      </c>
      <c r="J2" s="1838"/>
      <c r="K2" s="1001"/>
      <c r="L2" s="1839" t="str">
        <f>OTCHET!H608</f>
        <v>info-300102@edu.mon.bg</v>
      </c>
      <c r="M2" s="1840"/>
      <c r="N2" s="1841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976</v>
      </c>
      <c r="T2" s="1842">
        <f>+OTCHET!I9</f>
        <v>0</v>
      </c>
      <c r="U2" s="1843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977</v>
      </c>
      <c r="C4" s="1019"/>
      <c r="D4" s="1019"/>
      <c r="E4" s="1020"/>
      <c r="F4" s="1019"/>
      <c r="G4" s="1021"/>
      <c r="H4" s="1021"/>
      <c r="I4" s="1021"/>
      <c r="J4" s="1021" t="s">
        <v>978</v>
      </c>
      <c r="K4" s="1010"/>
      <c r="L4" s="1022">
        <f>+Q4</f>
        <v>2025</v>
      </c>
      <c r="M4" s="1023"/>
      <c r="N4" s="1023"/>
      <c r="O4" s="1011"/>
      <c r="P4" s="1024" t="s">
        <v>978</v>
      </c>
      <c r="Q4" s="1022">
        <f>+OTCHET!C3</f>
        <v>2025</v>
      </c>
      <c r="R4" s="1014"/>
      <c r="S4" s="1844" t="s">
        <v>979</v>
      </c>
      <c r="T4" s="1844"/>
      <c r="U4" s="1844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980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45961</v>
      </c>
      <c r="M6" s="1007"/>
      <c r="N6" s="1032" t="s">
        <v>981</v>
      </c>
      <c r="O6" s="996"/>
      <c r="P6" s="1033">
        <f>OTCHET!F9</f>
        <v>45961</v>
      </c>
      <c r="Q6" s="1032" t="s">
        <v>981</v>
      </c>
      <c r="R6" s="1034"/>
      <c r="S6" s="1845">
        <f>+Q4</f>
        <v>2025</v>
      </c>
      <c r="T6" s="1845"/>
      <c r="U6" s="1845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982</v>
      </c>
      <c r="G8" s="1044" t="s">
        <v>983</v>
      </c>
      <c r="H8" s="1007"/>
      <c r="I8" s="1045" t="s">
        <v>984</v>
      </c>
      <c r="J8" s="1046" t="s">
        <v>985</v>
      </c>
      <c r="K8" s="1007"/>
      <c r="L8" s="1047" t="s">
        <v>986</v>
      </c>
      <c r="M8" s="1007"/>
      <c r="N8" s="1048" t="s">
        <v>987</v>
      </c>
      <c r="O8" s="1049"/>
      <c r="P8" s="1050" t="s">
        <v>988</v>
      </c>
      <c r="Q8" s="1051" t="s">
        <v>989</v>
      </c>
      <c r="R8" s="1034"/>
      <c r="S8" s="1846" t="s">
        <v>958</v>
      </c>
      <c r="T8" s="1847"/>
      <c r="U8" s="1848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990</v>
      </c>
      <c r="C9" s="1053"/>
      <c r="D9" s="1054"/>
      <c r="E9" s="1007"/>
      <c r="F9" s="1055">
        <f>+L4</f>
        <v>2025</v>
      </c>
      <c r="G9" s="1056">
        <f>+L6</f>
        <v>45961</v>
      </c>
      <c r="H9" s="1007"/>
      <c r="I9" s="1057">
        <f>+L4</f>
        <v>2025</v>
      </c>
      <c r="J9" s="1058">
        <f>+L6</f>
        <v>45961</v>
      </c>
      <c r="K9" s="1059"/>
      <c r="L9" s="1060">
        <f>+L6</f>
        <v>45961</v>
      </c>
      <c r="M9" s="1059"/>
      <c r="N9" s="1061">
        <f>+L6</f>
        <v>45961</v>
      </c>
      <c r="O9" s="1062"/>
      <c r="P9" s="1063">
        <f>+L4</f>
        <v>2025</v>
      </c>
      <c r="Q9" s="1061">
        <f>+L6</f>
        <v>45961</v>
      </c>
      <c r="R9" s="1034"/>
      <c r="S9" s="1849" t="s">
        <v>959</v>
      </c>
      <c r="T9" s="1850"/>
      <c r="U9" s="1851"/>
      <c r="V9" s="1064"/>
      <c r="W9" s="1005"/>
      <c r="X9" s="1005"/>
      <c r="Y9" s="1005"/>
      <c r="Z9" s="1005"/>
    </row>
    <row r="10" spans="1:27" s="1006" customFormat="1" ht="15.75">
      <c r="A10" s="994"/>
      <c r="B10" s="1065" t="s">
        <v>991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703</v>
      </c>
      <c r="J10" s="1069" t="s">
        <v>704</v>
      </c>
      <c r="K10" s="1007"/>
      <c r="L10" s="1069" t="s">
        <v>683</v>
      </c>
      <c r="M10" s="1007"/>
      <c r="N10" s="1070" t="s">
        <v>992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75">
      <c r="A11" s="1077"/>
      <c r="B11" s="1078" t="s">
        <v>993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993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75">
      <c r="A12" s="1077"/>
      <c r="B12" s="1086" t="s">
        <v>994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994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75">
      <c r="A13" s="1077"/>
      <c r="B13" s="1092" t="s">
        <v>995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852" t="s">
        <v>996</v>
      </c>
      <c r="T13" s="1853"/>
      <c r="U13" s="1854"/>
      <c r="V13" s="1064"/>
      <c r="W13" s="1005"/>
      <c r="X13" s="1005"/>
      <c r="Y13" s="1005"/>
      <c r="Z13" s="1005"/>
    </row>
    <row r="14" spans="1:27" s="1006" customFormat="1" ht="15.75">
      <c r="A14" s="1077"/>
      <c r="B14" s="1098" t="s">
        <v>2040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855" t="s">
        <v>2028</v>
      </c>
      <c r="T14" s="1856"/>
      <c r="U14" s="1857"/>
      <c r="V14" s="1064"/>
      <c r="W14" s="1005"/>
      <c r="X14" s="1005"/>
      <c r="Y14" s="1005"/>
      <c r="Z14" s="1005"/>
    </row>
    <row r="15" spans="1:27" s="1006" customFormat="1" ht="15.75">
      <c r="A15" s="1077"/>
      <c r="B15" s="1142" t="s">
        <v>2026</v>
      </c>
      <c r="C15" s="1687"/>
      <c r="D15" s="1688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58" t="s">
        <v>2027</v>
      </c>
      <c r="T15" s="1859"/>
      <c r="U15" s="1860"/>
      <c r="V15" s="1064"/>
      <c r="W15" s="1005"/>
      <c r="X15" s="1005"/>
      <c r="Y15" s="1005"/>
      <c r="Z15" s="1005"/>
    </row>
    <row r="16" spans="1:27" s="1006" customFormat="1" ht="15.75">
      <c r="A16" s="1077"/>
      <c r="B16" s="1098" t="s">
        <v>997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855" t="s">
        <v>998</v>
      </c>
      <c r="T16" s="1856"/>
      <c r="U16" s="1857"/>
      <c r="V16" s="1064"/>
      <c r="W16" s="1005"/>
      <c r="X16" s="1005"/>
      <c r="Y16" s="1005"/>
      <c r="Z16" s="1005"/>
    </row>
    <row r="17" spans="1:26" s="1006" customFormat="1" ht="15.75">
      <c r="A17" s="1077"/>
      <c r="B17" s="1098" t="s">
        <v>999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855" t="s">
        <v>1000</v>
      </c>
      <c r="T17" s="1856"/>
      <c r="U17" s="1857"/>
      <c r="V17" s="1064"/>
      <c r="W17" s="1005"/>
      <c r="X17" s="1005"/>
      <c r="Y17" s="1005"/>
      <c r="Z17" s="1005"/>
    </row>
    <row r="18" spans="1:26" s="1006" customFormat="1" ht="15.75">
      <c r="A18" s="1077"/>
      <c r="B18" s="1098" t="s">
        <v>1001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855" t="s">
        <v>1002</v>
      </c>
      <c r="T18" s="1856"/>
      <c r="U18" s="1857"/>
      <c r="V18" s="1064"/>
      <c r="W18" s="1005"/>
      <c r="X18" s="1005"/>
      <c r="Y18" s="1005"/>
      <c r="Z18" s="1005"/>
    </row>
    <row r="19" spans="1:26" s="1006" customFormat="1" ht="15.75">
      <c r="A19" s="1077"/>
      <c r="B19" s="1098" t="s">
        <v>1003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855" t="s">
        <v>1004</v>
      </c>
      <c r="T19" s="1856"/>
      <c r="U19" s="1857"/>
      <c r="V19" s="1064"/>
      <c r="W19" s="1005"/>
      <c r="X19" s="1005"/>
      <c r="Y19" s="1005"/>
      <c r="Z19" s="1005"/>
    </row>
    <row r="20" spans="1:26" s="1006" customFormat="1" ht="15.75">
      <c r="A20" s="1077"/>
      <c r="B20" s="1098" t="s">
        <v>1005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855" t="s">
        <v>1006</v>
      </c>
      <c r="T20" s="1856"/>
      <c r="U20" s="1857"/>
      <c r="V20" s="1064"/>
      <c r="W20" s="1005"/>
      <c r="X20" s="1005"/>
      <c r="Y20" s="1005"/>
      <c r="Z20" s="1005"/>
    </row>
    <row r="21" spans="1:26" s="1006" customFormat="1" ht="15.75">
      <c r="A21" s="1077"/>
      <c r="B21" s="1098" t="s">
        <v>1007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855" t="s">
        <v>1008</v>
      </c>
      <c r="T21" s="1856"/>
      <c r="U21" s="1857"/>
      <c r="V21" s="1064"/>
      <c r="W21" s="1005"/>
      <c r="X21" s="1005"/>
      <c r="Y21" s="1005"/>
      <c r="Z21" s="1005"/>
    </row>
    <row r="22" spans="1:26" s="1006" customFormat="1" ht="15.75">
      <c r="A22" s="1077"/>
      <c r="B22" s="1104" t="s">
        <v>1009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861" t="s">
        <v>2029</v>
      </c>
      <c r="T22" s="1862"/>
      <c r="U22" s="1863"/>
      <c r="V22" s="1064"/>
      <c r="W22" s="1005"/>
      <c r="X22" s="1005"/>
      <c r="Y22" s="1005"/>
      <c r="Z22" s="1005"/>
    </row>
    <row r="23" spans="1:26" s="1006" customFormat="1" ht="15.75">
      <c r="A23" s="1077"/>
      <c r="B23" s="1110" t="s">
        <v>1010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864" t="s">
        <v>1011</v>
      </c>
      <c r="T23" s="1865"/>
      <c r="U23" s="1866"/>
      <c r="V23" s="1064"/>
      <c r="W23" s="1005"/>
      <c r="X23" s="1005"/>
      <c r="Y23" s="1005"/>
      <c r="Z23" s="1005"/>
    </row>
    <row r="24" spans="1:26" s="1006" customFormat="1" ht="15.75">
      <c r="A24" s="1077"/>
      <c r="B24" s="1086" t="s">
        <v>1012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1012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75">
      <c r="A25" s="1077"/>
      <c r="B25" s="1092" t="s">
        <v>1013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852" t="s">
        <v>1014</v>
      </c>
      <c r="T25" s="1853"/>
      <c r="U25" s="1854"/>
      <c r="V25" s="1064"/>
      <c r="W25" s="1005"/>
      <c r="X25" s="1005"/>
      <c r="Y25" s="1005"/>
      <c r="Z25" s="1005"/>
    </row>
    <row r="26" spans="1:26" s="1006" customFormat="1" ht="15.75">
      <c r="A26" s="1077"/>
      <c r="B26" s="1098" t="s">
        <v>1015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855" t="s">
        <v>1016</v>
      </c>
      <c r="T26" s="1856"/>
      <c r="U26" s="1857"/>
      <c r="V26" s="1064"/>
      <c r="W26" s="1005"/>
      <c r="X26" s="1005"/>
      <c r="Y26" s="1005"/>
      <c r="Z26" s="1005"/>
    </row>
    <row r="27" spans="1:26" s="1006" customFormat="1" ht="15.75">
      <c r="A27" s="1077"/>
      <c r="B27" s="1104" t="s">
        <v>1017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861" t="s">
        <v>1018</v>
      </c>
      <c r="T27" s="1862"/>
      <c r="U27" s="1863"/>
      <c r="V27" s="1064"/>
      <c r="W27" s="1005"/>
      <c r="X27" s="1005"/>
      <c r="Y27" s="1005"/>
      <c r="Z27" s="1005"/>
    </row>
    <row r="28" spans="1:26" s="1006" customFormat="1" ht="15.75">
      <c r="A28" s="1077"/>
      <c r="B28" s="1110" t="s">
        <v>1019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864" t="s">
        <v>1020</v>
      </c>
      <c r="T28" s="1865"/>
      <c r="U28" s="1866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75" hidden="1">
      <c r="A30" s="1077"/>
      <c r="B30" s="1124" t="s">
        <v>1021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75" hidden="1">
      <c r="A31" s="1077"/>
      <c r="B31" s="1133" t="s">
        <v>1022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75" hidden="1">
      <c r="A32" s="1077"/>
      <c r="B32" s="1142" t="s">
        <v>1023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75" hidden="1">
      <c r="A33" s="1077"/>
      <c r="B33" s="1142" t="s">
        <v>1024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75" hidden="1">
      <c r="A34" s="1077"/>
      <c r="B34" s="1149" t="s">
        <v>1025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75">
      <c r="A35" s="1077"/>
      <c r="B35" s="1110" t="s">
        <v>1026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864" t="s">
        <v>1027</v>
      </c>
      <c r="T35" s="1865"/>
      <c r="U35" s="1866"/>
      <c r="V35" s="1064"/>
      <c r="W35" s="1005"/>
      <c r="X35" s="1005"/>
      <c r="Y35" s="1005"/>
      <c r="Z35" s="1005"/>
    </row>
    <row r="36" spans="1:26" s="1006" customFormat="1" ht="15.75">
      <c r="A36" s="1077"/>
      <c r="B36" s="1156" t="s">
        <v>1028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67" t="s">
        <v>1029</v>
      </c>
      <c r="T36" s="1868"/>
      <c r="U36" s="1869"/>
      <c r="V36" s="1064"/>
      <c r="W36" s="1005"/>
      <c r="X36" s="1005"/>
      <c r="Y36" s="1005"/>
      <c r="Z36" s="1005"/>
    </row>
    <row r="37" spans="1:26" s="1006" customFormat="1" ht="15.75">
      <c r="A37" s="1077"/>
      <c r="B37" s="1162" t="s">
        <v>1030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70" t="s">
        <v>1031</v>
      </c>
      <c r="T37" s="1871"/>
      <c r="U37" s="1872"/>
      <c r="V37" s="1064"/>
      <c r="W37" s="1005"/>
      <c r="X37" s="1005"/>
      <c r="Y37" s="1005"/>
      <c r="Z37" s="1005"/>
    </row>
    <row r="38" spans="1:26" s="1006" customFormat="1" ht="15.75">
      <c r="A38" s="1077"/>
      <c r="B38" s="1168" t="s">
        <v>1032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73" t="s">
        <v>1033</v>
      </c>
      <c r="T38" s="1874"/>
      <c r="U38" s="1875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75">
      <c r="A40" s="1077"/>
      <c r="B40" s="1110" t="s">
        <v>1034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864" t="s">
        <v>1035</v>
      </c>
      <c r="T40" s="1865"/>
      <c r="U40" s="1866"/>
      <c r="V40" s="1064"/>
      <c r="W40" s="1005"/>
      <c r="X40" s="1005"/>
      <c r="Y40" s="1005"/>
      <c r="Z40" s="1005"/>
    </row>
    <row r="41" spans="1:26" s="1006" customFormat="1" ht="15.75">
      <c r="A41" s="1077"/>
      <c r="B41" s="1086" t="s">
        <v>1036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1036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75">
      <c r="A42" s="1077"/>
      <c r="B42" s="1092" t="s">
        <v>1037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852" t="s">
        <v>1038</v>
      </c>
      <c r="T42" s="1853"/>
      <c r="U42" s="1854"/>
      <c r="V42" s="1064"/>
      <c r="W42" s="1005"/>
      <c r="X42" s="1005"/>
      <c r="Y42" s="1005"/>
      <c r="Z42" s="1005"/>
    </row>
    <row r="43" spans="1:26" s="1006" customFormat="1" ht="15.75">
      <c r="A43" s="1077"/>
      <c r="B43" s="1098" t="s">
        <v>1039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855" t="s">
        <v>1040</v>
      </c>
      <c r="T43" s="1856"/>
      <c r="U43" s="1857"/>
      <c r="V43" s="1064"/>
      <c r="W43" s="1005"/>
      <c r="X43" s="1005"/>
      <c r="Y43" s="1005"/>
      <c r="Z43" s="1005"/>
    </row>
    <row r="44" spans="1:26" s="1006" customFormat="1" ht="15.75">
      <c r="A44" s="1077"/>
      <c r="B44" s="1098" t="s">
        <v>2043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855" t="s">
        <v>1041</v>
      </c>
      <c r="T44" s="1856"/>
      <c r="U44" s="1857"/>
      <c r="V44" s="1064"/>
      <c r="W44" s="1005"/>
      <c r="X44" s="1005"/>
      <c r="Y44" s="1005"/>
      <c r="Z44" s="1005"/>
    </row>
    <row r="45" spans="1:26" s="1006" customFormat="1" ht="15.75">
      <c r="A45" s="1077"/>
      <c r="B45" s="1104" t="s">
        <v>1042</v>
      </c>
      <c r="C45" s="1105"/>
      <c r="D45" s="1106"/>
      <c r="E45" s="1007"/>
      <c r="F45" s="1107">
        <f>+IF($P$2=0,$P45,0)</f>
        <v>18052</v>
      </c>
      <c r="G45" s="1108">
        <f>+IF($P$2=0,$Q45,0)</f>
        <v>18052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18052</v>
      </c>
      <c r="O45" s="1085"/>
      <c r="P45" s="1107">
        <f>+ROUND(OTCHET!E137,0)</f>
        <v>18052</v>
      </c>
      <c r="Q45" s="1108">
        <f>+ROUND(OTCHET!L137,0)</f>
        <v>18052</v>
      </c>
      <c r="R45" s="1034"/>
      <c r="S45" s="1861" t="s">
        <v>1043</v>
      </c>
      <c r="T45" s="1862"/>
      <c r="U45" s="1863"/>
      <c r="V45" s="1064"/>
      <c r="W45" s="1005"/>
      <c r="X45" s="1005"/>
      <c r="Y45" s="1005"/>
      <c r="Z45" s="1005"/>
    </row>
    <row r="46" spans="1:26" s="1006" customFormat="1" ht="15.75">
      <c r="A46" s="1077"/>
      <c r="B46" s="1110" t="s">
        <v>1044</v>
      </c>
      <c r="C46" s="1111"/>
      <c r="D46" s="1112"/>
      <c r="E46" s="1007"/>
      <c r="F46" s="1113">
        <f>+ROUND(+SUM(F42:F45),0)</f>
        <v>18052</v>
      </c>
      <c r="G46" s="1114">
        <f>+ROUND(+SUM(G42:G45),0)</f>
        <v>18052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18052</v>
      </c>
      <c r="O46" s="1085"/>
      <c r="P46" s="1113">
        <f>+ROUND(+SUM(P42:P45),0)</f>
        <v>18052</v>
      </c>
      <c r="Q46" s="1114">
        <f>+ROUND(+SUM(Q42:Q45),0)</f>
        <v>18052</v>
      </c>
      <c r="R46" s="1034"/>
      <c r="S46" s="1864" t="s">
        <v>1045</v>
      </c>
      <c r="T46" s="1865"/>
      <c r="U46" s="1866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5" thickBot="1">
      <c r="A48" s="1077"/>
      <c r="B48" s="1184" t="s">
        <v>1046</v>
      </c>
      <c r="C48" s="1185"/>
      <c r="D48" s="1186"/>
      <c r="E48" s="1007"/>
      <c r="F48" s="1187">
        <f>+ROUND(F23+F28+F35+F40+F46,0)</f>
        <v>18052</v>
      </c>
      <c r="G48" s="1188">
        <f>+ROUND(G23+G28+G35+G40+G46,0)</f>
        <v>18052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18052</v>
      </c>
      <c r="O48" s="1190"/>
      <c r="P48" s="1187">
        <f>+ROUND(P23+P28+P35+P40+P46,0)</f>
        <v>18052</v>
      </c>
      <c r="Q48" s="1188">
        <f>+ROUND(Q23+Q28+Q35+Q40+Q46,0)</f>
        <v>18052</v>
      </c>
      <c r="R48" s="1034"/>
      <c r="S48" s="1876" t="s">
        <v>1047</v>
      </c>
      <c r="T48" s="1877"/>
      <c r="U48" s="1878"/>
      <c r="V48" s="1064"/>
      <c r="W48" s="1005"/>
      <c r="X48" s="1005"/>
      <c r="Y48" s="1005"/>
      <c r="Z48" s="1005"/>
    </row>
    <row r="49" spans="1:26" s="1006" customFormat="1" ht="15.75">
      <c r="A49" s="1077"/>
      <c r="B49" s="1078" t="s">
        <v>1048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1048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75">
      <c r="A50" s="1077"/>
      <c r="B50" s="1086" t="s">
        <v>1049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1049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75">
      <c r="A51" s="1077"/>
      <c r="B51" s="1092" t="s">
        <v>1050</v>
      </c>
      <c r="C51" s="1093"/>
      <c r="D51" s="1094"/>
      <c r="E51" s="1191"/>
      <c r="F51" s="1089">
        <f>+IF($P$2=0,$P51,0)</f>
        <v>1048579</v>
      </c>
      <c r="G51" s="1090">
        <f>+IF($P$2=0,$Q51,0)</f>
        <v>385400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385400</v>
      </c>
      <c r="O51" s="1085"/>
      <c r="P51" s="1089">
        <f>+ROUND(OTCHET!E205-SUM(OTCHET!E217:E219)+OTCHET!E274+IF(+OR(OTCHET!$F$12=5500,OTCHET!$F$12=5600),0,+OTCHET!E300),0)</f>
        <v>1048579</v>
      </c>
      <c r="Q51" s="1090">
        <f>+ROUND(OTCHET!L205-SUM(OTCHET!L217:L219)+OTCHET!L274+IF(+OR(OTCHET!$F$12=5500,OTCHET!$F$12=5600),0,+OTCHET!L300),0)</f>
        <v>385400</v>
      </c>
      <c r="R51" s="1034"/>
      <c r="S51" s="1852" t="s">
        <v>1051</v>
      </c>
      <c r="T51" s="1853"/>
      <c r="U51" s="1854"/>
      <c r="V51" s="1064"/>
      <c r="W51" s="1005"/>
      <c r="X51" s="1005"/>
      <c r="Y51" s="1005"/>
      <c r="Z51" s="1005"/>
    </row>
    <row r="52" spans="1:26" s="1006" customFormat="1" ht="15.75">
      <c r="A52" s="1077"/>
      <c r="B52" s="1098" t="s">
        <v>1052</v>
      </c>
      <c r="C52" s="1099"/>
      <c r="D52" s="1100"/>
      <c r="E52" s="1007"/>
      <c r="F52" s="1107">
        <f>+IF($P$2=0,$P52,0)</f>
        <v>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0</v>
      </c>
      <c r="O52" s="1085"/>
      <c r="P52" s="1107">
        <f>+ROUND(+SUM(OTCHET!E217:E219),0)</f>
        <v>0</v>
      </c>
      <c r="Q52" s="1108">
        <f>+ROUND(+SUM(OTCHET!L217:L219),0)</f>
        <v>0</v>
      </c>
      <c r="R52" s="1034"/>
      <c r="S52" s="1855" t="s">
        <v>1053</v>
      </c>
      <c r="T52" s="1856"/>
      <c r="U52" s="1857"/>
      <c r="V52" s="1064"/>
      <c r="W52" s="1005"/>
      <c r="X52" s="1005"/>
      <c r="Y52" s="1005"/>
      <c r="Z52" s="1005"/>
    </row>
    <row r="53" spans="1:26" s="1006" customFormat="1" ht="15.75">
      <c r="A53" s="1077"/>
      <c r="B53" s="1098" t="s">
        <v>1054</v>
      </c>
      <c r="C53" s="1099"/>
      <c r="D53" s="1100"/>
      <c r="E53" s="1007"/>
      <c r="F53" s="1107">
        <f>+IF($P$2=0,$P53,0)</f>
        <v>47410</v>
      </c>
      <c r="G53" s="1108">
        <f>+IF($P$2=0,$Q53,0)</f>
        <v>47410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47410</v>
      </c>
      <c r="O53" s="1085"/>
      <c r="P53" s="1107">
        <f>+ROUND(OTCHET!E223,0)</f>
        <v>47410</v>
      </c>
      <c r="Q53" s="1108">
        <f>+ROUND(OTCHET!L223,0)</f>
        <v>47410</v>
      </c>
      <c r="R53" s="1034"/>
      <c r="S53" s="1855" t="s">
        <v>1055</v>
      </c>
      <c r="T53" s="1856"/>
      <c r="U53" s="1857"/>
      <c r="V53" s="1064"/>
      <c r="W53" s="1005"/>
      <c r="X53" s="1005"/>
      <c r="Y53" s="1005"/>
      <c r="Z53" s="1005"/>
    </row>
    <row r="54" spans="1:26" s="1006" customFormat="1" ht="15.75">
      <c r="A54" s="1077"/>
      <c r="B54" s="1098" t="s">
        <v>1056</v>
      </c>
      <c r="C54" s="1099"/>
      <c r="D54" s="1100"/>
      <c r="E54" s="1007"/>
      <c r="F54" s="1107">
        <f>+IF($P$2=0,$P54,0)</f>
        <v>3041812</v>
      </c>
      <c r="G54" s="1108">
        <f>+IF($P$2=0,$Q54,0)</f>
        <v>2438892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2438892</v>
      </c>
      <c r="O54" s="1085"/>
      <c r="P54" s="1107">
        <f>+ROUND(OTCHET!E187+OTCHET!E190,0)</f>
        <v>3041812</v>
      </c>
      <c r="Q54" s="1108">
        <f>+ROUND(OTCHET!L187+OTCHET!L190,0)</f>
        <v>2438892</v>
      </c>
      <c r="R54" s="1034"/>
      <c r="S54" s="1855" t="s">
        <v>1057</v>
      </c>
      <c r="T54" s="1856"/>
      <c r="U54" s="1857"/>
      <c r="V54" s="1064"/>
      <c r="W54" s="1005"/>
      <c r="X54" s="1005"/>
      <c r="Y54" s="1005"/>
      <c r="Z54" s="1005"/>
    </row>
    <row r="55" spans="1:26" s="1006" customFormat="1" ht="15.75">
      <c r="A55" s="1077"/>
      <c r="B55" s="1104" t="s">
        <v>1058</v>
      </c>
      <c r="C55" s="1105"/>
      <c r="D55" s="1106"/>
      <c r="E55" s="1007"/>
      <c r="F55" s="1107">
        <f>+IF($P$2=0,$P55,0)</f>
        <v>878205</v>
      </c>
      <c r="G55" s="1108">
        <f>+IF($P$2=0,$Q55,0)</f>
        <v>538695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538695</v>
      </c>
      <c r="O55" s="1085"/>
      <c r="P55" s="1107">
        <f>+ROUND(OTCHET!E196+OTCHET!E204,0)</f>
        <v>878205</v>
      </c>
      <c r="Q55" s="1108">
        <f>+ROUND(OTCHET!L196+OTCHET!L204,0)</f>
        <v>538695</v>
      </c>
      <c r="R55" s="1034"/>
      <c r="S55" s="1861" t="s">
        <v>1059</v>
      </c>
      <c r="T55" s="1862"/>
      <c r="U55" s="1863"/>
      <c r="V55" s="1064"/>
      <c r="W55" s="1005"/>
      <c r="X55" s="1005"/>
      <c r="Y55" s="1005"/>
      <c r="Z55" s="1005"/>
    </row>
    <row r="56" spans="1:26" s="1006" customFormat="1" ht="15.75">
      <c r="A56" s="1077"/>
      <c r="B56" s="1192" t="s">
        <v>1060</v>
      </c>
      <c r="C56" s="1193"/>
      <c r="D56" s="1194"/>
      <c r="E56" s="1007"/>
      <c r="F56" s="1195">
        <f>+ROUND(+SUM(F51:F55),0)</f>
        <v>5016006</v>
      </c>
      <c r="G56" s="1196">
        <f>+ROUND(+SUM(G51:G55),0)</f>
        <v>3410397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3410397</v>
      </c>
      <c r="O56" s="1085"/>
      <c r="P56" s="1195">
        <f>+ROUND(+SUM(P51:P55),0)</f>
        <v>5016006</v>
      </c>
      <c r="Q56" s="1196">
        <f>+ROUND(+SUM(Q51:Q55),0)</f>
        <v>3410397</v>
      </c>
      <c r="R56" s="1034"/>
      <c r="S56" s="1864" t="s">
        <v>1061</v>
      </c>
      <c r="T56" s="1865"/>
      <c r="U56" s="1866"/>
      <c r="V56" s="1064"/>
      <c r="W56" s="1005"/>
      <c r="X56" s="1005"/>
      <c r="Y56" s="1005"/>
      <c r="Z56" s="1005"/>
    </row>
    <row r="57" spans="1:26" s="1006" customFormat="1" ht="15.75">
      <c r="A57" s="1077"/>
      <c r="B57" s="1086" t="s">
        <v>1062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1062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75">
      <c r="A58" s="1077"/>
      <c r="B58" s="1092" t="s">
        <v>1063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852" t="s">
        <v>1064</v>
      </c>
      <c r="T58" s="1853"/>
      <c r="U58" s="1854"/>
      <c r="V58" s="1064"/>
      <c r="W58" s="1005"/>
      <c r="X58" s="1005"/>
      <c r="Y58" s="1005"/>
      <c r="Z58" s="1005"/>
    </row>
    <row r="59" spans="1:26" s="1006" customFormat="1" ht="15.75">
      <c r="A59" s="1077"/>
      <c r="B59" s="1098" t="s">
        <v>1065</v>
      </c>
      <c r="C59" s="1099"/>
      <c r="D59" s="1100"/>
      <c r="E59" s="1007"/>
      <c r="F59" s="1107">
        <f>+IF($P$2=0,$P59,0)</f>
        <v>113606</v>
      </c>
      <c r="G59" s="1108">
        <f>+IF($P$2=0,$Q59,0)</f>
        <v>113606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113606</v>
      </c>
      <c r="O59" s="1085"/>
      <c r="P59" s="1107">
        <f>+ROUND(+OTCHET!E278+OTCHET!E279,0)</f>
        <v>113606</v>
      </c>
      <c r="Q59" s="1108">
        <f>+ROUND(+OTCHET!L278+OTCHET!L279,0)</f>
        <v>113606</v>
      </c>
      <c r="R59" s="1034"/>
      <c r="S59" s="1855" t="s">
        <v>1066</v>
      </c>
      <c r="T59" s="1856"/>
      <c r="U59" s="1857"/>
      <c r="V59" s="1064"/>
      <c r="W59" s="1005"/>
      <c r="X59" s="1005"/>
      <c r="Y59" s="1005"/>
      <c r="Z59" s="1005"/>
    </row>
    <row r="60" spans="1:26" s="1006" customFormat="1" ht="15.75">
      <c r="A60" s="1077"/>
      <c r="B60" s="1098" t="s">
        <v>1067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855" t="s">
        <v>1068</v>
      </c>
      <c r="T60" s="1856"/>
      <c r="U60" s="1857"/>
      <c r="V60" s="1064"/>
      <c r="W60" s="1005"/>
      <c r="X60" s="1005"/>
      <c r="Y60" s="1005"/>
      <c r="Z60" s="1005"/>
    </row>
    <row r="61" spans="1:26" s="1006" customFormat="1" ht="15.75">
      <c r="A61" s="1077"/>
      <c r="B61" s="1104" t="s">
        <v>1069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861" t="s">
        <v>1070</v>
      </c>
      <c r="T61" s="1862"/>
      <c r="U61" s="1863"/>
      <c r="V61" s="1064"/>
      <c r="W61" s="1005"/>
      <c r="X61" s="1005"/>
      <c r="Y61" s="1005"/>
      <c r="Z61" s="1005"/>
    </row>
    <row r="62" spans="1:26" s="1006" customFormat="1" ht="15.75">
      <c r="A62" s="1077"/>
      <c r="B62" s="1201" t="s">
        <v>1071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1072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75">
      <c r="A63" s="1077"/>
      <c r="B63" s="1192" t="s">
        <v>1073</v>
      </c>
      <c r="C63" s="1193"/>
      <c r="D63" s="1194"/>
      <c r="E63" s="1007"/>
      <c r="F63" s="1195">
        <f>+ROUND(+SUM(F58:F61),0)</f>
        <v>113606</v>
      </c>
      <c r="G63" s="1196">
        <f>+ROUND(+SUM(G58:G61),0)</f>
        <v>113606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113606</v>
      </c>
      <c r="O63" s="1085"/>
      <c r="P63" s="1195">
        <f>+ROUND(+SUM(P58:P61),0)</f>
        <v>113606</v>
      </c>
      <c r="Q63" s="1196">
        <f>+ROUND(+SUM(Q58:Q61),0)</f>
        <v>113606</v>
      </c>
      <c r="R63" s="1034"/>
      <c r="S63" s="1864" t="s">
        <v>1074</v>
      </c>
      <c r="T63" s="1865"/>
      <c r="U63" s="1866"/>
      <c r="V63" s="1064"/>
      <c r="W63" s="1005"/>
      <c r="X63" s="1005"/>
      <c r="Y63" s="1005"/>
      <c r="Z63" s="1005"/>
    </row>
    <row r="64" spans="1:26" s="1006" customFormat="1" ht="15.75">
      <c r="A64" s="1077"/>
      <c r="B64" s="1086" t="s">
        <v>1075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1075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75">
      <c r="A65" s="1077"/>
      <c r="B65" s="1092" t="s">
        <v>1076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852" t="s">
        <v>1077</v>
      </c>
      <c r="T65" s="1853"/>
      <c r="U65" s="1854"/>
      <c r="V65" s="1064"/>
      <c r="W65" s="1005"/>
      <c r="X65" s="1005"/>
      <c r="Y65" s="1005"/>
      <c r="Z65" s="1005"/>
    </row>
    <row r="66" spans="1:26" s="1006" customFormat="1" ht="15.75">
      <c r="A66" s="1077"/>
      <c r="B66" s="1104" t="s">
        <v>1078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855" t="s">
        <v>1079</v>
      </c>
      <c r="T66" s="1856"/>
      <c r="U66" s="1857"/>
      <c r="V66" s="1064"/>
      <c r="W66" s="1005"/>
      <c r="X66" s="1005"/>
      <c r="Y66" s="1005"/>
      <c r="Z66" s="1005"/>
    </row>
    <row r="67" spans="1:26" s="1006" customFormat="1" ht="15.75">
      <c r="A67" s="1077"/>
      <c r="B67" s="1192" t="s">
        <v>1080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864" t="s">
        <v>1081</v>
      </c>
      <c r="T67" s="1865"/>
      <c r="U67" s="1866"/>
      <c r="V67" s="1064"/>
      <c r="W67" s="1005"/>
      <c r="X67" s="1005"/>
      <c r="Y67" s="1005"/>
      <c r="Z67" s="1005"/>
    </row>
    <row r="68" spans="1:26" s="1006" customFormat="1" ht="15.75">
      <c r="A68" s="1077"/>
      <c r="B68" s="1086" t="s">
        <v>1082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1082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75">
      <c r="A69" s="1077"/>
      <c r="B69" s="1092" t="s">
        <v>1083</v>
      </c>
      <c r="C69" s="1093"/>
      <c r="D69" s="1094"/>
      <c r="E69" s="1191"/>
      <c r="F69" s="1089">
        <f>+IF($P$2=0,$P69,0)</f>
        <v>3447</v>
      </c>
      <c r="G69" s="1090">
        <f>+IF($P$2=0,$Q69,0)</f>
        <v>1936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1936</v>
      </c>
      <c r="O69" s="1085"/>
      <c r="P69" s="1089">
        <f>+ROUND(+SUM(OTCHET!E258:E261)+IF(+OR(OTCHET!$F$12=5500,OTCHET!$F$12=5600),+OTCHET!E300,0),0)</f>
        <v>3447</v>
      </c>
      <c r="Q69" s="1090">
        <f>+ROUND(+SUM(OTCHET!L258:L261)+IF(+OR(OTCHET!$F$12=5500,OTCHET!$F$12=5600),+OTCHET!L300,0),0)</f>
        <v>1936</v>
      </c>
      <c r="R69" s="1034"/>
      <c r="S69" s="1852" t="s">
        <v>1084</v>
      </c>
      <c r="T69" s="1853"/>
      <c r="U69" s="1854"/>
      <c r="V69" s="1064"/>
      <c r="W69" s="1005"/>
      <c r="X69" s="1005"/>
      <c r="Y69" s="1005"/>
      <c r="Z69" s="1005"/>
    </row>
    <row r="70" spans="1:26" s="1006" customFormat="1" ht="15.75">
      <c r="A70" s="1077"/>
      <c r="B70" s="1104" t="s">
        <v>1085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855" t="s">
        <v>1086</v>
      </c>
      <c r="T70" s="1856"/>
      <c r="U70" s="1857"/>
      <c r="V70" s="1064"/>
      <c r="W70" s="1005"/>
      <c r="X70" s="1005"/>
      <c r="Y70" s="1005"/>
      <c r="Z70" s="1005"/>
    </row>
    <row r="71" spans="1:26" s="1006" customFormat="1" ht="15.75">
      <c r="A71" s="1077"/>
      <c r="B71" s="1192" t="s">
        <v>1087</v>
      </c>
      <c r="C71" s="1193"/>
      <c r="D71" s="1194"/>
      <c r="E71" s="1007"/>
      <c r="F71" s="1195">
        <f>+ROUND(+SUM(F69:F70),0)</f>
        <v>3447</v>
      </c>
      <c r="G71" s="1196">
        <f>+ROUND(+SUM(G69:G70),0)</f>
        <v>1936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1936</v>
      </c>
      <c r="O71" s="1085"/>
      <c r="P71" s="1195">
        <f>+ROUND(+SUM(P69:P70),0)</f>
        <v>3447</v>
      </c>
      <c r="Q71" s="1196">
        <f>+ROUND(+SUM(Q69:Q70),0)</f>
        <v>1936</v>
      </c>
      <c r="R71" s="1034"/>
      <c r="S71" s="1864" t="s">
        <v>1088</v>
      </c>
      <c r="T71" s="1865"/>
      <c r="U71" s="1866"/>
      <c r="V71" s="1064"/>
      <c r="W71" s="1005"/>
      <c r="X71" s="1005"/>
      <c r="Y71" s="1005"/>
      <c r="Z71" s="1005"/>
    </row>
    <row r="72" spans="1:26" s="1006" customFormat="1" ht="15.75">
      <c r="A72" s="1077"/>
      <c r="B72" s="1086" t="s">
        <v>1089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1089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75">
      <c r="A73" s="1077"/>
      <c r="B73" s="1092" t="s">
        <v>1090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852" t="s">
        <v>1091</v>
      </c>
      <c r="T73" s="1853"/>
      <c r="U73" s="1854"/>
      <c r="V73" s="1064"/>
      <c r="W73" s="1005"/>
      <c r="X73" s="1005"/>
      <c r="Y73" s="1005"/>
      <c r="Z73" s="1005"/>
    </row>
    <row r="74" spans="1:26" s="1006" customFormat="1" ht="15.75">
      <c r="A74" s="1077"/>
      <c r="B74" s="1104" t="s">
        <v>1092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855" t="s">
        <v>1093</v>
      </c>
      <c r="T74" s="1856"/>
      <c r="U74" s="1857"/>
      <c r="V74" s="1064"/>
      <c r="W74" s="1005"/>
      <c r="X74" s="1005"/>
      <c r="Y74" s="1005"/>
      <c r="Z74" s="1005"/>
    </row>
    <row r="75" spans="1:26" s="1006" customFormat="1" ht="15.75">
      <c r="A75" s="1077"/>
      <c r="B75" s="1192" t="s">
        <v>1094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864" t="s">
        <v>1095</v>
      </c>
      <c r="T75" s="1865"/>
      <c r="U75" s="1866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5" thickBot="1">
      <c r="A77" s="1077"/>
      <c r="B77" s="1216" t="s">
        <v>1096</v>
      </c>
      <c r="C77" s="1217"/>
      <c r="D77" s="1218"/>
      <c r="E77" s="1007"/>
      <c r="F77" s="1219">
        <f>+ROUND(F56+F63+F67+F71+F75,0)</f>
        <v>5133059</v>
      </c>
      <c r="G77" s="1220">
        <f>+ROUND(G56+G63+G67+G71+G75,0)</f>
        <v>3525939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3525939</v>
      </c>
      <c r="O77" s="1085"/>
      <c r="P77" s="1219">
        <f>+ROUND(P56+P63+P67+P71+P75,0)</f>
        <v>5133059</v>
      </c>
      <c r="Q77" s="1220">
        <f>+ROUND(Q56+Q63+Q67+Q71+Q75,0)</f>
        <v>3525939</v>
      </c>
      <c r="R77" s="1034"/>
      <c r="S77" s="1879" t="s">
        <v>1097</v>
      </c>
      <c r="T77" s="1880"/>
      <c r="U77" s="1881"/>
      <c r="V77" s="1223"/>
      <c r="W77" s="1224"/>
      <c r="X77" s="1225"/>
      <c r="Y77" s="1224"/>
      <c r="Z77" s="1224"/>
    </row>
    <row r="78" spans="1:26" s="1006" customFormat="1" ht="15.75">
      <c r="A78" s="1077"/>
      <c r="B78" s="1078" t="s">
        <v>1098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1098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75">
      <c r="A79" s="1077"/>
      <c r="B79" s="1092" t="s">
        <v>1099</v>
      </c>
      <c r="C79" s="1093"/>
      <c r="D79" s="1094"/>
      <c r="E79" s="1007"/>
      <c r="F79" s="1095">
        <f>+IF($P$2=0,$P79,0)</f>
        <v>5096561</v>
      </c>
      <c r="G79" s="1096">
        <f>+IF($P$2=0,$Q79,0)</f>
        <v>4375680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4375680</v>
      </c>
      <c r="O79" s="1085"/>
      <c r="P79" s="1095">
        <f>+ROUND(OTCHET!E422,0)</f>
        <v>5096561</v>
      </c>
      <c r="Q79" s="1096">
        <f>+ROUND(OTCHET!L422,0)</f>
        <v>4375680</v>
      </c>
      <c r="R79" s="1034"/>
      <c r="S79" s="1852" t="s">
        <v>1100</v>
      </c>
      <c r="T79" s="1853"/>
      <c r="U79" s="1854"/>
      <c r="V79" s="1064"/>
      <c r="W79" s="1005"/>
      <c r="X79" s="1005"/>
      <c r="Y79" s="1005"/>
      <c r="Z79" s="1005"/>
    </row>
    <row r="80" spans="1:26" s="1006" customFormat="1" ht="15.75">
      <c r="A80" s="1077"/>
      <c r="B80" s="1104" t="s">
        <v>1101</v>
      </c>
      <c r="C80" s="1105"/>
      <c r="D80" s="1106"/>
      <c r="E80" s="1007"/>
      <c r="F80" s="1107">
        <f>+IF($P$2=0,$P80,0)</f>
        <v>18446</v>
      </c>
      <c r="G80" s="1108">
        <f>+IF($P$2=0,$Q80,0)</f>
        <v>18446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18446</v>
      </c>
      <c r="O80" s="1085"/>
      <c r="P80" s="1107">
        <f>+ROUND(OTCHET!E432,0)</f>
        <v>18446</v>
      </c>
      <c r="Q80" s="1108">
        <f>+ROUND(OTCHET!L432,0)</f>
        <v>18446</v>
      </c>
      <c r="R80" s="1034"/>
      <c r="S80" s="1855" t="s">
        <v>1102</v>
      </c>
      <c r="T80" s="1856"/>
      <c r="U80" s="1857"/>
      <c r="V80" s="1064"/>
      <c r="W80" s="1005"/>
      <c r="X80" s="1005"/>
      <c r="Y80" s="1005"/>
      <c r="Z80" s="1005"/>
    </row>
    <row r="81" spans="1:26" s="1006" customFormat="1" ht="16.5" thickBot="1">
      <c r="A81" s="1077"/>
      <c r="B81" s="1226" t="s">
        <v>1103</v>
      </c>
      <c r="C81" s="1227"/>
      <c r="D81" s="1228"/>
      <c r="E81" s="1007"/>
      <c r="F81" s="1229">
        <f>+ROUND(F79+F80,0)</f>
        <v>5115007</v>
      </c>
      <c r="G81" s="1230">
        <f>+ROUND(G79+G80,0)</f>
        <v>4394126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4394126</v>
      </c>
      <c r="O81" s="1085"/>
      <c r="P81" s="1229">
        <f>+ROUND(P79+P80,0)</f>
        <v>5115007</v>
      </c>
      <c r="Q81" s="1230">
        <f>+ROUND(Q79+Q80,0)</f>
        <v>4394126</v>
      </c>
      <c r="R81" s="1034"/>
      <c r="S81" s="1882" t="s">
        <v>1104</v>
      </c>
      <c r="T81" s="1883"/>
      <c r="U81" s="1884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885">
        <f>+IF(+SUM(F82:N82)=0,0,"Контрола: дефицит/излишък = финансиране с обратен знак (Г. + Д. = 0)")</f>
        <v>0</v>
      </c>
      <c r="C82" s="1886"/>
      <c r="D82" s="1887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9.5" thickTop="1">
      <c r="A83" s="1077"/>
      <c r="B83" s="1239" t="s">
        <v>1105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886239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886239</v>
      </c>
      <c r="O83" s="1245"/>
      <c r="P83" s="1242">
        <f>+ROUND(P48,0)-ROUND(P77,0)+ROUND(P81,0)</f>
        <v>0</v>
      </c>
      <c r="Q83" s="1243">
        <f>+ROUND(Q48,0)-ROUND(Q77,0)+ROUND(Q81,0)</f>
        <v>886239</v>
      </c>
      <c r="R83" s="1034"/>
      <c r="S83" s="1239" t="s">
        <v>1105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9.5" thickBot="1">
      <c r="A84" s="1077"/>
      <c r="B84" s="1246" t="s">
        <v>1106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-886239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-886239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-886239</v>
      </c>
      <c r="R84" s="1034"/>
      <c r="S84" s="1246" t="s">
        <v>1106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5" thickTop="1">
      <c r="A85" s="1077"/>
      <c r="B85" s="1078" t="s">
        <v>1107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1107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75">
      <c r="A86" s="1077"/>
      <c r="B86" s="1253" t="s">
        <v>1108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1108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75">
      <c r="A87" s="1077"/>
      <c r="B87" s="1098" t="s">
        <v>1109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852" t="s">
        <v>1110</v>
      </c>
      <c r="T87" s="1853"/>
      <c r="U87" s="1854"/>
      <c r="V87" s="1064"/>
      <c r="W87" s="1005"/>
      <c r="X87" s="1005"/>
      <c r="Y87" s="1005"/>
      <c r="Z87" s="1005"/>
    </row>
    <row r="88" spans="1:26" s="1006" customFormat="1" ht="15.75">
      <c r="A88" s="1077"/>
      <c r="B88" s="1104" t="s">
        <v>1111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855" t="s">
        <v>1112</v>
      </c>
      <c r="T88" s="1856"/>
      <c r="U88" s="1857"/>
      <c r="V88" s="1064"/>
      <c r="W88" s="1005"/>
      <c r="X88" s="1005"/>
      <c r="Y88" s="1005"/>
      <c r="Z88" s="1005"/>
    </row>
    <row r="89" spans="1:26" s="1006" customFormat="1" ht="15.75">
      <c r="A89" s="1077"/>
      <c r="B89" s="1110" t="s">
        <v>1113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864" t="s">
        <v>1114</v>
      </c>
      <c r="T89" s="1865"/>
      <c r="U89" s="1866"/>
      <c r="V89" s="1064"/>
      <c r="W89" s="1005"/>
      <c r="X89" s="1005"/>
      <c r="Y89" s="1005"/>
      <c r="Z89" s="1005"/>
    </row>
    <row r="90" spans="1:26" s="1006" customFormat="1" ht="15.75">
      <c r="A90" s="1077"/>
      <c r="B90" s="1086" t="s">
        <v>1115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1115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75">
      <c r="A91" s="1077"/>
      <c r="B91" s="1092" t="s">
        <v>1116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852" t="s">
        <v>1117</v>
      </c>
      <c r="T91" s="1853"/>
      <c r="U91" s="1854"/>
      <c r="V91" s="1064"/>
      <c r="W91" s="1005"/>
      <c r="X91" s="1005"/>
      <c r="Y91" s="1005"/>
      <c r="Z91" s="1005"/>
    </row>
    <row r="92" spans="1:26" s="1006" customFormat="1" ht="15.75">
      <c r="A92" s="1077"/>
      <c r="B92" s="1098" t="s">
        <v>1118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855" t="s">
        <v>1119</v>
      </c>
      <c r="T92" s="1856"/>
      <c r="U92" s="1857"/>
      <c r="V92" s="1064"/>
      <c r="W92" s="1005"/>
      <c r="X92" s="1005"/>
      <c r="Y92" s="1005"/>
      <c r="Z92" s="1005"/>
    </row>
    <row r="93" spans="1:26" s="1006" customFormat="1" ht="15.75">
      <c r="A93" s="1077"/>
      <c r="B93" s="1098" t="s">
        <v>1120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855" t="s">
        <v>1121</v>
      </c>
      <c r="T93" s="1856"/>
      <c r="U93" s="1857"/>
      <c r="V93" s="1064"/>
      <c r="W93" s="1005"/>
      <c r="X93" s="1005"/>
      <c r="Y93" s="1005"/>
      <c r="Z93" s="1005"/>
    </row>
    <row r="94" spans="1:26" s="1006" customFormat="1" ht="15.75">
      <c r="A94" s="1077"/>
      <c r="B94" s="1256" t="s">
        <v>1122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861" t="s">
        <v>1123</v>
      </c>
      <c r="T94" s="1862"/>
      <c r="U94" s="1863"/>
      <c r="V94" s="1064"/>
      <c r="W94" s="1005"/>
      <c r="X94" s="1005"/>
      <c r="Y94" s="1005"/>
      <c r="Z94" s="1005"/>
    </row>
    <row r="95" spans="1:26" s="1006" customFormat="1" ht="15.75">
      <c r="A95" s="1077"/>
      <c r="B95" s="1110" t="s">
        <v>1124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864" t="s">
        <v>1125</v>
      </c>
      <c r="T95" s="1865"/>
      <c r="U95" s="1866"/>
      <c r="V95" s="1064"/>
      <c r="W95" s="1005"/>
      <c r="X95" s="1005"/>
      <c r="Y95" s="1005"/>
      <c r="Z95" s="1005"/>
    </row>
    <row r="96" spans="1:26" s="1006" customFormat="1" ht="15.75">
      <c r="A96" s="1077"/>
      <c r="B96" s="1086" t="s">
        <v>1126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1126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75">
      <c r="A97" s="1077"/>
      <c r="B97" s="1092" t="s">
        <v>1127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852" t="s">
        <v>1128</v>
      </c>
      <c r="T97" s="1853"/>
      <c r="U97" s="1854"/>
      <c r="V97" s="1064"/>
      <c r="W97" s="1005"/>
      <c r="X97" s="1005"/>
      <c r="Y97" s="1005"/>
      <c r="Z97" s="1005"/>
    </row>
    <row r="98" spans="1:26" s="1006" customFormat="1" ht="15.75">
      <c r="A98" s="1077"/>
      <c r="B98" s="1104" t="s">
        <v>1129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855" t="s">
        <v>1130</v>
      </c>
      <c r="T98" s="1856"/>
      <c r="U98" s="1857"/>
      <c r="V98" s="1064"/>
      <c r="W98" s="1005"/>
      <c r="X98" s="1005"/>
      <c r="Y98" s="1005"/>
      <c r="Z98" s="1005"/>
    </row>
    <row r="99" spans="1:26" s="1006" customFormat="1" ht="15.75">
      <c r="A99" s="1077"/>
      <c r="B99" s="1110" t="s">
        <v>1131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864" t="s">
        <v>1132</v>
      </c>
      <c r="T99" s="1865"/>
      <c r="U99" s="1866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5" thickBot="1">
      <c r="A101" s="1077"/>
      <c r="B101" s="1184" t="s">
        <v>1133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876" t="s">
        <v>1134</v>
      </c>
      <c r="T101" s="1877"/>
      <c r="U101" s="1878"/>
      <c r="V101" s="1064"/>
      <c r="W101" s="1005"/>
      <c r="X101" s="1005"/>
      <c r="Y101" s="1005"/>
      <c r="Z101" s="1005"/>
    </row>
    <row r="102" spans="1:26" s="1006" customFormat="1" ht="15.75">
      <c r="A102" s="1077"/>
      <c r="B102" s="1078" t="s">
        <v>1135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1135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75">
      <c r="A103" s="1077"/>
      <c r="B103" s="1253" t="s">
        <v>1136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1136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75">
      <c r="A104" s="1077"/>
      <c r="B104" s="1098" t="s">
        <v>1137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852" t="s">
        <v>1138</v>
      </c>
      <c r="T104" s="1853"/>
      <c r="U104" s="1854"/>
      <c r="V104" s="1064"/>
      <c r="W104" s="1005"/>
      <c r="X104" s="1005"/>
      <c r="Y104" s="1005"/>
      <c r="Z104" s="1005"/>
    </row>
    <row r="105" spans="1:26" s="1006" customFormat="1" ht="15.75">
      <c r="A105" s="1077"/>
      <c r="B105" s="1104" t="s">
        <v>1139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855" t="s">
        <v>1140</v>
      </c>
      <c r="T105" s="1856"/>
      <c r="U105" s="1857"/>
      <c r="V105" s="1064"/>
      <c r="W105" s="1005"/>
      <c r="X105" s="1005"/>
      <c r="Y105" s="1005"/>
      <c r="Z105" s="1005"/>
    </row>
    <row r="106" spans="1:26" s="1006" customFormat="1" ht="15.75">
      <c r="A106" s="1077"/>
      <c r="B106" s="1192" t="s">
        <v>1141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864" t="s">
        <v>1142</v>
      </c>
      <c r="T106" s="1865"/>
      <c r="U106" s="1866"/>
      <c r="V106" s="1064"/>
      <c r="W106" s="1005"/>
      <c r="X106" s="1005"/>
      <c r="Y106" s="1005"/>
      <c r="Z106" s="1005"/>
    </row>
    <row r="107" spans="1:26" s="1006" customFormat="1" ht="15.75">
      <c r="A107" s="1077"/>
      <c r="B107" s="1086" t="s">
        <v>1143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1143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75">
      <c r="A108" s="1077"/>
      <c r="B108" s="1092" t="s">
        <v>1144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888" t="s">
        <v>1145</v>
      </c>
      <c r="T108" s="1889"/>
      <c r="U108" s="1890"/>
      <c r="V108" s="1064"/>
      <c r="W108" s="1005"/>
      <c r="X108" s="1005"/>
      <c r="Y108" s="1005"/>
      <c r="Z108" s="1005"/>
    </row>
    <row r="109" spans="1:26" s="1006" customFormat="1" ht="15.75">
      <c r="A109" s="1077"/>
      <c r="B109" s="1104" t="s">
        <v>1146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891" t="s">
        <v>1147</v>
      </c>
      <c r="T109" s="1892"/>
      <c r="U109" s="1893"/>
      <c r="V109" s="1064"/>
      <c r="W109" s="1005"/>
      <c r="X109" s="1005"/>
      <c r="Y109" s="1005"/>
      <c r="Z109" s="1005"/>
    </row>
    <row r="110" spans="1:26" s="1006" customFormat="1" ht="15.75">
      <c r="A110" s="1077"/>
      <c r="B110" s="1192" t="s">
        <v>1148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864" t="s">
        <v>1149</v>
      </c>
      <c r="T110" s="1865"/>
      <c r="U110" s="1866"/>
      <c r="V110" s="1064"/>
      <c r="W110" s="1005"/>
      <c r="X110" s="1005"/>
      <c r="Y110" s="1005"/>
      <c r="Z110" s="1005"/>
    </row>
    <row r="111" spans="1:26" s="1006" customFormat="1" ht="15.75">
      <c r="A111" s="1077"/>
      <c r="B111" s="1086" t="s">
        <v>1150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1150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75">
      <c r="A112" s="1077"/>
      <c r="B112" s="1092" t="s">
        <v>1151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852" t="s">
        <v>1152</v>
      </c>
      <c r="T112" s="1853"/>
      <c r="U112" s="1854"/>
      <c r="V112" s="1064"/>
      <c r="W112" s="1005"/>
      <c r="X112" s="1005"/>
      <c r="Y112" s="1005"/>
      <c r="Z112" s="1005"/>
    </row>
    <row r="113" spans="1:26" s="1006" customFormat="1" ht="15.75">
      <c r="A113" s="1077"/>
      <c r="B113" s="1104" t="s">
        <v>1153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855" t="s">
        <v>1154</v>
      </c>
      <c r="T113" s="1856"/>
      <c r="U113" s="1857"/>
      <c r="V113" s="1064"/>
      <c r="W113" s="1005"/>
      <c r="X113" s="1005"/>
      <c r="Y113" s="1005"/>
      <c r="Z113" s="1005"/>
    </row>
    <row r="114" spans="1:26" s="1006" customFormat="1" ht="15.75">
      <c r="A114" s="1077"/>
      <c r="B114" s="1192" t="s">
        <v>1155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864" t="s">
        <v>1156</v>
      </c>
      <c r="T114" s="1865"/>
      <c r="U114" s="1866"/>
      <c r="V114" s="1064"/>
      <c r="W114" s="1005"/>
      <c r="X114" s="1005"/>
      <c r="Y114" s="1005"/>
      <c r="Z114" s="1005"/>
    </row>
    <row r="115" spans="1:26" s="1006" customFormat="1" ht="15.75">
      <c r="A115" s="1077"/>
      <c r="B115" s="1086" t="s">
        <v>1157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1157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75">
      <c r="A116" s="1077"/>
      <c r="B116" s="1092" t="s">
        <v>1158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852" t="s">
        <v>1159</v>
      </c>
      <c r="T116" s="1853"/>
      <c r="U116" s="1854"/>
      <c r="V116" s="1064"/>
      <c r="W116" s="1005"/>
      <c r="X116" s="1005"/>
      <c r="Y116" s="1005"/>
      <c r="Z116" s="1005"/>
    </row>
    <row r="117" spans="1:26" s="1006" customFormat="1" ht="15.75">
      <c r="A117" s="1077"/>
      <c r="B117" s="1104" t="s">
        <v>1160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855" t="s">
        <v>1161</v>
      </c>
      <c r="T117" s="1856"/>
      <c r="U117" s="1857"/>
      <c r="V117" s="1064"/>
      <c r="W117" s="1005"/>
      <c r="X117" s="1005"/>
      <c r="Y117" s="1005"/>
      <c r="Z117" s="1005"/>
    </row>
    <row r="118" spans="1:26" s="1006" customFormat="1" ht="15.75">
      <c r="A118" s="1077"/>
      <c r="B118" s="1192" t="s">
        <v>1162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864" t="s">
        <v>1163</v>
      </c>
      <c r="T118" s="1865"/>
      <c r="U118" s="1866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5" thickBot="1">
      <c r="A120" s="1077"/>
      <c r="B120" s="1216" t="s">
        <v>1164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879" t="s">
        <v>1165</v>
      </c>
      <c r="T120" s="1880"/>
      <c r="U120" s="1881"/>
      <c r="V120" s="1223"/>
      <c r="W120" s="1224"/>
      <c r="X120" s="1225"/>
      <c r="Y120" s="1224"/>
      <c r="Z120" s="1224"/>
    </row>
    <row r="121" spans="1:26" s="1006" customFormat="1" ht="15.75">
      <c r="A121" s="1077"/>
      <c r="B121" s="1078" t="s">
        <v>1166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1166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75">
      <c r="A122" s="1077"/>
      <c r="B122" s="1092" t="s">
        <v>1167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852" t="s">
        <v>1168</v>
      </c>
      <c r="T122" s="1853"/>
      <c r="U122" s="1854"/>
      <c r="V122" s="1064"/>
      <c r="W122" s="1005"/>
      <c r="X122" s="1005"/>
      <c r="Y122" s="1005"/>
      <c r="Z122" s="1005"/>
    </row>
    <row r="123" spans="1:26" s="1006" customFormat="1" ht="15.75">
      <c r="A123" s="1077"/>
      <c r="B123" s="1098" t="s">
        <v>1169</v>
      </c>
      <c r="C123" s="1099"/>
      <c r="D123" s="1100"/>
      <c r="E123" s="1007"/>
      <c r="F123" s="1107">
        <f>+IF($P$2=0,$P123,0)</f>
        <v>0</v>
      </c>
      <c r="G123" s="1108">
        <f>+IF($P$2=0,$Q123,0)</f>
        <v>46772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46772</v>
      </c>
      <c r="O123" s="1085"/>
      <c r="P123" s="1107">
        <f>+ROUND(OTCHET!E527,0)</f>
        <v>0</v>
      </c>
      <c r="Q123" s="1108">
        <f>+ROUND(OTCHET!L527,0)</f>
        <v>46772</v>
      </c>
      <c r="R123" s="1034"/>
      <c r="S123" s="1359" t="s">
        <v>1170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75">
      <c r="A124" s="1077"/>
      <c r="B124" s="1098" t="s">
        <v>1171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855" t="s">
        <v>1172</v>
      </c>
      <c r="T124" s="1856"/>
      <c r="U124" s="1857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689" t="s">
        <v>2030</v>
      </c>
      <c r="C125" s="1690"/>
      <c r="D125" s="1691"/>
      <c r="E125" s="1007"/>
      <c r="F125" s="1692">
        <f>+IF($P$2=0,$P125,0)</f>
        <v>0</v>
      </c>
      <c r="G125" s="1693">
        <f>+IF($P$2=0,$Q125,0)</f>
        <v>0</v>
      </c>
      <c r="H125" s="1007"/>
      <c r="I125" s="1692"/>
      <c r="J125" s="1693"/>
      <c r="K125" s="1083"/>
      <c r="L125" s="1693"/>
      <c r="M125" s="1083"/>
      <c r="N125" s="1694">
        <f>+ROUND(+G125+J125+L125,0)</f>
        <v>0</v>
      </c>
      <c r="O125" s="1085"/>
      <c r="P125" s="1692">
        <f>+ROUND(+IF(AND(OTCHET!$F$12="9900",+OTCHET!$E$15=0,+(OTCHET!E592+OTCHET!E593)&gt;0,+(OTCHET!E590+OTCHET!E591)&lt;0),+OTCHET!E589,0),0)</f>
        <v>0</v>
      </c>
      <c r="Q125" s="1693">
        <f>+ROUND(+IF(AND(OTCHET!$F$12="9900",+OTCHET!$E$15=0,+(OTCHET!L592+OTCHET!L593)&gt;=0,+(OTCHET!L590+OTCHET!L591)&lt;=0),+OTCHET!L589,0),0)</f>
        <v>0</v>
      </c>
      <c r="R125" s="1034"/>
      <c r="S125" s="1695" t="s">
        <v>2031</v>
      </c>
      <c r="T125" s="1696"/>
      <c r="U125" s="1697"/>
      <c r="V125" s="1064"/>
      <c r="W125" s="1005"/>
      <c r="X125" s="1005"/>
      <c r="Y125" s="1005"/>
      <c r="Z125" s="1005"/>
    </row>
    <row r="126" spans="1:26" s="1006" customFormat="1" ht="15.75">
      <c r="A126" s="1077"/>
      <c r="B126" s="1269" t="s">
        <v>1173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903" t="s">
        <v>1174</v>
      </c>
      <c r="T126" s="1904"/>
      <c r="U126" s="1905"/>
      <c r="V126" s="1064"/>
      <c r="W126" s="1005"/>
      <c r="X126" s="1005"/>
      <c r="Y126" s="1005"/>
      <c r="Z126" s="1005"/>
    </row>
    <row r="127" spans="1:26" s="1006" customFormat="1" ht="16.5" thickBot="1">
      <c r="A127" s="1077"/>
      <c r="B127" s="1275" t="s">
        <v>1175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46772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46772</v>
      </c>
      <c r="O127" s="1085"/>
      <c r="P127" s="1229">
        <f>+ROUND(+SUM(P122:P126),0)</f>
        <v>0</v>
      </c>
      <c r="Q127" s="1230">
        <f>+ROUND(+SUM(Q122:Q126),0)</f>
        <v>46772</v>
      </c>
      <c r="R127" s="1034"/>
      <c r="S127" s="1882" t="s">
        <v>1176</v>
      </c>
      <c r="T127" s="1883"/>
      <c r="U127" s="1884"/>
      <c r="V127" s="1223"/>
      <c r="W127" s="1224"/>
      <c r="X127" s="1225"/>
      <c r="Y127" s="1224"/>
      <c r="Z127" s="1224"/>
    </row>
    <row r="128" spans="1:26" s="1006" customFormat="1" ht="15.75">
      <c r="A128" s="1077"/>
      <c r="B128" s="1078" t="s">
        <v>1177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1177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75">
      <c r="A129" s="1077"/>
      <c r="B129" s="1092" t="s">
        <v>1178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852" t="s">
        <v>1179</v>
      </c>
      <c r="T129" s="1853"/>
      <c r="U129" s="1854"/>
      <c r="V129" s="1064"/>
      <c r="W129" s="1005"/>
      <c r="X129" s="1005"/>
      <c r="Y129" s="1005"/>
      <c r="Z129" s="1005"/>
    </row>
    <row r="130" spans="1:26" s="1006" customFormat="1" ht="15.75">
      <c r="A130" s="1077"/>
      <c r="B130" s="1098" t="s">
        <v>1180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855" t="s">
        <v>1181</v>
      </c>
      <c r="T130" s="1856"/>
      <c r="U130" s="1857"/>
      <c r="V130" s="1064"/>
      <c r="W130" s="1005"/>
      <c r="X130" s="1005"/>
      <c r="Y130" s="1005"/>
      <c r="Z130" s="1005"/>
    </row>
    <row r="131" spans="1:26" s="1006" customFormat="1" ht="15.75">
      <c r="A131" s="1077"/>
      <c r="B131" s="1276" t="s">
        <v>1182</v>
      </c>
      <c r="C131" s="1277"/>
      <c r="D131" s="1278"/>
      <c r="E131" s="1007"/>
      <c r="F131" s="1107">
        <f>+IF($P$2=0,$P131,0)</f>
        <v>0</v>
      </c>
      <c r="G131" s="1108">
        <f>+IF($P$2=0,$Q131,0)</f>
        <v>933011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933011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933011</v>
      </c>
      <c r="R131" s="1034"/>
      <c r="S131" s="1894" t="s">
        <v>1183</v>
      </c>
      <c r="T131" s="1895"/>
      <c r="U131" s="1896"/>
      <c r="V131" s="1064"/>
      <c r="W131" s="1005"/>
      <c r="X131" s="1005"/>
      <c r="Y131" s="1005"/>
      <c r="Z131" s="1005"/>
    </row>
    <row r="132" spans="1:26" s="1006" customFormat="1" ht="16.5" thickBot="1">
      <c r="A132" s="1077"/>
      <c r="B132" s="1279" t="s">
        <v>1184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933011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933011</v>
      </c>
      <c r="O132" s="1085"/>
      <c r="P132" s="1282">
        <f>+ROUND(+P131-P129-P130,0)</f>
        <v>0</v>
      </c>
      <c r="Q132" s="1283">
        <f>+ROUND(+Q131-Q129-Q130,0)</f>
        <v>933011</v>
      </c>
      <c r="R132" s="1034"/>
      <c r="S132" s="1897" t="s">
        <v>1185</v>
      </c>
      <c r="T132" s="1898"/>
      <c r="U132" s="1899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900">
        <f>+IF(+SUM(F133:N133)=0,0,"Контрола: дефицит/излишък = финансиране с обратен знак (Г. + Д. = 0)")</f>
        <v>0</v>
      </c>
      <c r="C133" s="1900"/>
      <c r="D133" s="1900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1186</v>
      </c>
      <c r="C134" s="1291" t="str">
        <f>+OTCHET!B608</f>
        <v>31.10.2025г.</v>
      </c>
      <c r="D134" s="1235" t="s">
        <v>1187</v>
      </c>
      <c r="E134" s="1007"/>
      <c r="F134" s="1901"/>
      <c r="G134" s="1901"/>
      <c r="H134" s="1007"/>
      <c r="I134" s="1292" t="s">
        <v>1188</v>
      </c>
      <c r="J134" s="1293"/>
      <c r="K134" s="1007"/>
      <c r="L134" s="1901"/>
      <c r="M134" s="1901"/>
      <c r="N134" s="1901"/>
      <c r="O134" s="1287"/>
      <c r="P134" s="1902"/>
      <c r="Q134" s="1902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W136" s="1346"/>
      <c r="X136" s="1301"/>
    </row>
    <row r="137" spans="1:26" s="1006" customFormat="1" ht="15.75" customHeight="1">
      <c r="A137" s="1296"/>
      <c r="B137" s="1302" t="s">
        <v>1189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W137" s="1346"/>
      <c r="X137" s="1301"/>
    </row>
    <row r="138" spans="1:26" s="1006" customFormat="1" ht="15.75" customHeight="1" thickBot="1">
      <c r="A138" s="1296"/>
      <c r="B138" s="1318" t="s">
        <v>1190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W138" s="1346"/>
      <c r="X138" s="1301"/>
    </row>
    <row r="139" spans="1:26" s="1006" customFormat="1" ht="15.7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W139" s="1346"/>
      <c r="X139" s="1301"/>
    </row>
    <row r="140" spans="1:26" s="1006" customFormat="1" ht="15.75">
      <c r="A140" s="1296"/>
      <c r="B140" s="1302" t="s">
        <v>1191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W140" s="1346"/>
      <c r="X140" s="1301"/>
    </row>
    <row r="141" spans="1:26" s="1006" customFormat="1" ht="16.5" thickBot="1">
      <c r="A141" s="1296"/>
      <c r="B141" s="1318" t="s">
        <v>1192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W141" s="1346"/>
      <c r="X141" s="1301"/>
    </row>
    <row r="142" spans="1:26" s="1006" customFormat="1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W142" s="1346"/>
      <c r="X142" s="1301"/>
    </row>
    <row r="143" spans="1:26" s="1006" customFormat="1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W143" s="1346"/>
      <c r="X143" s="1301"/>
    </row>
    <row r="144" spans="1:26" s="1006" customFormat="1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W144" s="1346"/>
      <c r="X144" s="1301"/>
    </row>
    <row r="145" spans="1:24" s="1006" customFormat="1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W145" s="1346"/>
      <c r="X145" s="1301"/>
    </row>
    <row r="146" spans="1:24" s="1006" customFormat="1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W146" s="1346"/>
      <c r="X146" s="1301"/>
    </row>
    <row r="147" spans="1:24" s="1006" customFormat="1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W147" s="1346"/>
      <c r="X147" s="1301"/>
    </row>
    <row r="148" spans="1:24" s="1006" customFormat="1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W148" s="1346"/>
      <c r="X148" s="1301"/>
    </row>
    <row r="149" spans="1:24" s="1006" customFormat="1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W149" s="1346"/>
      <c r="X149" s="1301"/>
    </row>
    <row r="150" spans="1:24" s="1006" customFormat="1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W150" s="1346"/>
      <c r="X150" s="1301"/>
    </row>
    <row r="151" spans="1:24" s="1006" customFormat="1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W151" s="1346"/>
      <c r="X151" s="1301"/>
    </row>
    <row r="152" spans="1:24" s="1006" customFormat="1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W152" s="1346"/>
      <c r="X152" s="1301"/>
    </row>
    <row r="153" spans="1:24" s="1006" customFormat="1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W153" s="1346"/>
      <c r="X153" s="1301"/>
    </row>
    <row r="154" spans="1:24" s="1006" customFormat="1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W154" s="1346"/>
      <c r="X154" s="1301"/>
    </row>
    <row r="155" spans="1:24" s="1006" customFormat="1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W155" s="1346"/>
      <c r="X155" s="1301"/>
    </row>
    <row r="156" spans="1:24" s="1006" customFormat="1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W156" s="1346"/>
      <c r="X156" s="1301"/>
    </row>
    <row r="157" spans="1:24" s="1006" customFormat="1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W157" s="1346"/>
      <c r="X157" s="1301"/>
    </row>
    <row r="158" spans="1:24" s="1006" customFormat="1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W158" s="1346"/>
      <c r="X158" s="1301"/>
    </row>
    <row r="159" spans="1:24" s="1006" customFormat="1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W159" s="1346"/>
      <c r="X159" s="1301"/>
    </row>
    <row r="160" spans="1:24" s="1006" customFormat="1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W160" s="1346"/>
      <c r="X160" s="1301"/>
    </row>
    <row r="161" spans="1:24" s="1006" customFormat="1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W161" s="1346"/>
      <c r="X161" s="1301"/>
    </row>
    <row r="162" spans="1:24" s="1006" customFormat="1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W162" s="1346"/>
      <c r="X162" s="1301"/>
    </row>
    <row r="163" spans="1:24" s="1006" customFormat="1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W163" s="1346"/>
      <c r="X163" s="1301"/>
    </row>
    <row r="164" spans="1:24" s="1006" customFormat="1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W164" s="1346"/>
      <c r="X164" s="1301"/>
    </row>
    <row r="165" spans="1:24" s="1006" customFormat="1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W165" s="1346"/>
      <c r="X165" s="1301"/>
    </row>
    <row r="166" spans="1:24" s="1006" customFormat="1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W166" s="1346"/>
      <c r="X166" s="1301"/>
    </row>
    <row r="167" spans="1:24" s="1006" customFormat="1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W167" s="1346"/>
      <c r="X167" s="1301"/>
    </row>
    <row r="168" spans="1:24" s="1006" customFormat="1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W168" s="1346"/>
      <c r="X168" s="1301"/>
    </row>
    <row r="169" spans="1:24" s="1006" customFormat="1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W169" s="1346"/>
      <c r="X169" s="1301"/>
    </row>
    <row r="170" spans="1:24" s="1006" customFormat="1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W170" s="1346"/>
      <c r="X170" s="1301"/>
    </row>
    <row r="171" spans="1:24" s="1006" customFormat="1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W171" s="1346"/>
      <c r="X171" s="1301"/>
    </row>
    <row r="172" spans="1:24" s="1006" customFormat="1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W172" s="1346"/>
      <c r="X172" s="1301"/>
    </row>
    <row r="173" spans="1:24" s="1006" customFormat="1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W173" s="1346"/>
      <c r="X173" s="1301"/>
    </row>
    <row r="174" spans="1:24" s="1006" customFormat="1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W174" s="1346"/>
      <c r="X174" s="1301"/>
    </row>
    <row r="175" spans="1:24" s="1006" customFormat="1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W175" s="1346"/>
      <c r="X175" s="1301"/>
    </row>
    <row r="176" spans="1:24" s="1006" customFormat="1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W176" s="1346"/>
      <c r="X176" s="1301"/>
    </row>
    <row r="177" spans="1:24" s="1006" customFormat="1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W177" s="1346"/>
      <c r="X177" s="1301"/>
    </row>
    <row r="178" spans="1:24" s="1006" customFormat="1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W178" s="1346"/>
      <c r="X178" s="1301"/>
    </row>
    <row r="179" spans="1:24" s="1006" customFormat="1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W179" s="1346"/>
      <c r="X179" s="1301"/>
    </row>
    <row r="180" spans="1:24" s="1006" customFormat="1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W180" s="1346"/>
      <c r="X180" s="1301"/>
    </row>
    <row r="181" spans="1:24" s="1006" customFormat="1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W181" s="1346"/>
      <c r="X181" s="1301"/>
    </row>
    <row r="182" spans="1:24" s="1006" customFormat="1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W182" s="1346"/>
      <c r="X182" s="1301"/>
    </row>
    <row r="183" spans="1:24" s="1006" customFormat="1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W183" s="1346"/>
      <c r="X183" s="1301"/>
    </row>
    <row r="184" spans="1:24" s="1006" customFormat="1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W184" s="1346"/>
      <c r="X184" s="1301"/>
    </row>
    <row r="185" spans="1:24" s="1006" customFormat="1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W185" s="1346"/>
      <c r="X185" s="1301"/>
    </row>
    <row r="186" spans="1:24" s="1006" customFormat="1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W186" s="1346"/>
      <c r="X186" s="1301"/>
    </row>
    <row r="187" spans="1:24" s="1006" customFormat="1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W187" s="1346"/>
      <c r="X187" s="1301"/>
    </row>
    <row r="188" spans="1:24" s="1006" customFormat="1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W188" s="1346"/>
      <c r="X188" s="1301"/>
    </row>
    <row r="189" spans="1:24" s="1006" customFormat="1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W189" s="1346"/>
      <c r="X189" s="1301"/>
    </row>
    <row r="190" spans="1:24" s="1006" customFormat="1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W190" s="1346"/>
      <c r="X190" s="1301"/>
    </row>
    <row r="191" spans="1:24" s="1006" customFormat="1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W191" s="1346"/>
      <c r="X191" s="1301"/>
    </row>
    <row r="192" spans="1:24" s="1006" customFormat="1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W192" s="1346"/>
      <c r="X192" s="1301"/>
    </row>
    <row r="193" spans="1:24" s="1006" customFormat="1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W193" s="1346"/>
      <c r="X193" s="1301"/>
    </row>
    <row r="194" spans="1:24" s="1006" customFormat="1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W194" s="1346"/>
      <c r="X194" s="1301"/>
    </row>
    <row r="195" spans="1:24" s="1006" customFormat="1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W195" s="1346"/>
      <c r="X195" s="1301"/>
    </row>
    <row r="196" spans="1:24" s="1006" customFormat="1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W196" s="1346"/>
      <c r="X196" s="1301"/>
    </row>
    <row r="197" spans="1:24" s="1006" customFormat="1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W197" s="1346"/>
      <c r="X197" s="1301"/>
    </row>
    <row r="198" spans="1:24" s="1006" customFormat="1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W198" s="1346"/>
      <c r="X198" s="1301"/>
    </row>
    <row r="199" spans="1:24" s="1006" customFormat="1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W199" s="1346"/>
      <c r="X199" s="1301"/>
    </row>
    <row r="200" spans="1:24" s="1006" customFormat="1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W200" s="1346"/>
      <c r="X200" s="1301"/>
    </row>
    <row r="201" spans="1:24" s="1006" customFormat="1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W201" s="1346"/>
      <c r="X201" s="1301"/>
    </row>
    <row r="202" spans="1:24" s="1006" customFormat="1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W202" s="1346"/>
      <c r="X202" s="1301"/>
    </row>
    <row r="203" spans="1:24" s="1006" customFormat="1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W203" s="1346"/>
      <c r="X203" s="1301"/>
    </row>
    <row r="204" spans="1:24" s="1006" customFormat="1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W204" s="1346"/>
      <c r="X204" s="1301"/>
    </row>
    <row r="205" spans="1:24" s="1006" customFormat="1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W205" s="1346"/>
      <c r="X205" s="1301"/>
    </row>
    <row r="206" spans="1:24" s="1006" customFormat="1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W206" s="1346"/>
      <c r="X206" s="1301"/>
    </row>
    <row r="207" spans="1:24" s="1006" customFormat="1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W207" s="1346"/>
      <c r="X207" s="1301"/>
    </row>
    <row r="208" spans="1:24" s="1006" customFormat="1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W208" s="1346"/>
      <c r="X208" s="1301"/>
    </row>
    <row r="209" spans="1:24" s="1006" customFormat="1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W209" s="1346"/>
      <c r="X209" s="1301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  <mergeCell ref="S131:U131"/>
    <mergeCell ref="S114:U114"/>
    <mergeCell ref="S116:U116"/>
    <mergeCell ref="S117:U117"/>
    <mergeCell ref="S118:U118"/>
    <mergeCell ref="S120:U120"/>
    <mergeCell ref="S122:U122"/>
    <mergeCell ref="S106:U106"/>
    <mergeCell ref="S108:U108"/>
    <mergeCell ref="S109:U109"/>
    <mergeCell ref="S110:U110"/>
    <mergeCell ref="S112:U112"/>
    <mergeCell ref="S113:U113"/>
    <mergeCell ref="S97:U97"/>
    <mergeCell ref="S98:U98"/>
    <mergeCell ref="S99:U99"/>
    <mergeCell ref="S101:U101"/>
    <mergeCell ref="S104:U104"/>
    <mergeCell ref="S105:U105"/>
    <mergeCell ref="S89:U89"/>
    <mergeCell ref="S91:U91"/>
    <mergeCell ref="S92:U92"/>
    <mergeCell ref="S93:U93"/>
    <mergeCell ref="S94:U94"/>
    <mergeCell ref="S95:U95"/>
    <mergeCell ref="S79:U79"/>
    <mergeCell ref="S80:U80"/>
    <mergeCell ref="S81:U81"/>
    <mergeCell ref="B82:D82"/>
    <mergeCell ref="S87:U87"/>
    <mergeCell ref="S88:U88"/>
    <mergeCell ref="S70:U70"/>
    <mergeCell ref="S71:U71"/>
    <mergeCell ref="S73:U73"/>
    <mergeCell ref="S74:U74"/>
    <mergeCell ref="S75:U75"/>
    <mergeCell ref="S77:U77"/>
    <mergeCell ref="S61:U61"/>
    <mergeCell ref="S63:U63"/>
    <mergeCell ref="S65:U65"/>
    <mergeCell ref="S66:U66"/>
    <mergeCell ref="S67:U67"/>
    <mergeCell ref="S69:U69"/>
    <mergeCell ref="S54:U54"/>
    <mergeCell ref="S55:U55"/>
    <mergeCell ref="S56:U56"/>
    <mergeCell ref="S58:U58"/>
    <mergeCell ref="S59:U59"/>
    <mergeCell ref="S60:U60"/>
    <mergeCell ref="S45:U45"/>
    <mergeCell ref="S46:U46"/>
    <mergeCell ref="S48:U48"/>
    <mergeCell ref="S51:U51"/>
    <mergeCell ref="S52:U52"/>
    <mergeCell ref="S53:U53"/>
    <mergeCell ref="S37:U37"/>
    <mergeCell ref="S38:U38"/>
    <mergeCell ref="S40:U40"/>
    <mergeCell ref="S42:U42"/>
    <mergeCell ref="S43:U43"/>
    <mergeCell ref="S44:U44"/>
    <mergeCell ref="S25:U25"/>
    <mergeCell ref="S26:U26"/>
    <mergeCell ref="S27:U27"/>
    <mergeCell ref="S28:U28"/>
    <mergeCell ref="S35:U35"/>
    <mergeCell ref="S36:U36"/>
    <mergeCell ref="S18:U18"/>
    <mergeCell ref="S19:U19"/>
    <mergeCell ref="S20:U20"/>
    <mergeCell ref="S21:U21"/>
    <mergeCell ref="S22:U22"/>
    <mergeCell ref="S23:U23"/>
    <mergeCell ref="S8:U8"/>
    <mergeCell ref="S9:U9"/>
    <mergeCell ref="S13:U13"/>
    <mergeCell ref="S14:U14"/>
    <mergeCell ref="S16:U16"/>
    <mergeCell ref="S17:U17"/>
    <mergeCell ref="S15:U15"/>
    <mergeCell ref="B2:D2"/>
    <mergeCell ref="I2:J2"/>
    <mergeCell ref="L2:N2"/>
    <mergeCell ref="T2:U2"/>
    <mergeCell ref="S4:U4"/>
    <mergeCell ref="S6:U6"/>
  </mergeCells>
  <conditionalFormatting sqref="F133:G133">
    <cfRule type="cellIs" dxfId="158" priority="47" stopIfTrue="1" operator="notEqual">
      <formula>0</formula>
    </cfRule>
  </conditionalFormatting>
  <conditionalFormatting sqref="B133">
    <cfRule type="cellIs" dxfId="157" priority="46" stopIfTrue="1" operator="notEqual">
      <formula>0</formula>
    </cfRule>
    <cfRule type="cellIs" dxfId="121" priority="34" operator="equal">
      <formula>0</formula>
    </cfRule>
  </conditionalFormatting>
  <conditionalFormatting sqref="G2">
    <cfRule type="cellIs" dxfId="156" priority="6" stopIfTrue="1" operator="notEqual">
      <formula>0</formula>
    </cfRule>
    <cfRule type="cellIs" dxfId="155" priority="7" stopIfTrue="1" operator="equal">
      <formula>0</formula>
    </cfRule>
    <cfRule type="cellIs" dxfId="154" priority="8" stopIfTrue="1" operator="equal">
      <formula>0</formula>
    </cfRule>
    <cfRule type="cellIs" dxfId="120" priority="45" operator="equal">
      <formula>0</formula>
    </cfRule>
  </conditionalFormatting>
  <conditionalFormatting sqref="I2">
    <cfRule type="cellIs" dxfId="153" priority="44" operator="equal">
      <formula>0</formula>
    </cfRule>
  </conditionalFormatting>
  <conditionalFormatting sqref="F137:G138">
    <cfRule type="cellIs" dxfId="152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51" priority="41" stopIfTrue="1" operator="equal">
      <formula>"НЕРАВНЕНИЕ!"</formula>
    </cfRule>
  </conditionalFormatting>
  <conditionalFormatting sqref="L137:M138">
    <cfRule type="cellIs" dxfId="150" priority="40" stopIfTrue="1" operator="equal">
      <formula>"НЕРАВНЕНИЕ!"</formula>
    </cfRule>
  </conditionalFormatting>
  <conditionalFormatting sqref="F140:G141">
    <cfRule type="cellIs" dxfId="149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8" priority="37" stopIfTrue="1" operator="equal">
      <formula>"НЕРАВНЕНИЕ !"</formula>
    </cfRule>
  </conditionalFormatting>
  <conditionalFormatting sqref="L140:M141">
    <cfRule type="cellIs" dxfId="147" priority="36" stopIfTrue="1" operator="equal">
      <formula>"НЕРАВНЕНИЕ !"</formula>
    </cfRule>
  </conditionalFormatting>
  <conditionalFormatting sqref="I140:J141 L140:L141 N140:N141 F140:G141">
    <cfRule type="cellIs" dxfId="146" priority="35" operator="notEqual">
      <formula>0</formula>
    </cfRule>
  </conditionalFormatting>
  <conditionalFormatting sqref="I133:J133">
    <cfRule type="cellIs" dxfId="145" priority="33" stopIfTrue="1" operator="notEqual">
      <formula>0</formula>
    </cfRule>
  </conditionalFormatting>
  <conditionalFormatting sqref="L82">
    <cfRule type="cellIs" dxfId="144" priority="28" stopIfTrue="1" operator="notEqual">
      <formula>0</formula>
    </cfRule>
  </conditionalFormatting>
  <conditionalFormatting sqref="N82">
    <cfRule type="cellIs" dxfId="143" priority="27" stopIfTrue="1" operator="notEqual">
      <formula>0</formula>
    </cfRule>
  </conditionalFormatting>
  <conditionalFormatting sqref="L133">
    <cfRule type="cellIs" dxfId="142" priority="32" stopIfTrue="1" operator="notEqual">
      <formula>0</formula>
    </cfRule>
  </conditionalFormatting>
  <conditionalFormatting sqref="N133">
    <cfRule type="cellIs" dxfId="141" priority="31" stopIfTrue="1" operator="notEqual">
      <formula>0</formula>
    </cfRule>
  </conditionalFormatting>
  <conditionalFormatting sqref="F82:H82">
    <cfRule type="cellIs" dxfId="140" priority="30" stopIfTrue="1" operator="notEqual">
      <formula>0</formula>
    </cfRule>
  </conditionalFormatting>
  <conditionalFormatting sqref="I82:J82">
    <cfRule type="cellIs" dxfId="139" priority="29" stopIfTrue="1" operator="notEqual">
      <formula>0</formula>
    </cfRule>
  </conditionalFormatting>
  <conditionalFormatting sqref="B82">
    <cfRule type="cellIs" dxfId="138" priority="25" operator="equal">
      <formula>0</formula>
    </cfRule>
    <cfRule type="cellIs" dxfId="137" priority="26" stopIfTrue="1" operator="notEqual">
      <formula>0</formula>
    </cfRule>
  </conditionalFormatting>
  <conditionalFormatting sqref="P133:Q133">
    <cfRule type="cellIs" dxfId="136" priority="24" stopIfTrue="1" operator="notEqual">
      <formula>0</formula>
    </cfRule>
  </conditionalFormatting>
  <conditionalFormatting sqref="P137:Q138">
    <cfRule type="cellIs" dxfId="135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4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3" priority="19" operator="notEqual">
      <formula>0</formula>
    </cfRule>
  </conditionalFormatting>
  <conditionalFormatting sqref="P2">
    <cfRule type="cellIs" dxfId="132" priority="14" stopIfTrue="1" operator="equal">
      <formula>98</formula>
    </cfRule>
    <cfRule type="cellIs" dxfId="131" priority="15" stopIfTrue="1" operator="equal">
      <formula>96</formula>
    </cfRule>
    <cfRule type="cellIs" dxfId="130" priority="16" stopIfTrue="1" operator="equal">
      <formula>42</formula>
    </cfRule>
    <cfRule type="cellIs" dxfId="119" priority="17" stopIfTrue="1" operator="equal">
      <formula>97</formula>
    </cfRule>
    <cfRule type="cellIs" dxfId="118" priority="18" stopIfTrue="1" operator="equal">
      <formula>33</formula>
    </cfRule>
  </conditionalFormatting>
  <conditionalFormatting sqref="Q2">
    <cfRule type="cellIs" dxfId="129" priority="9" stopIfTrue="1" operator="equal">
      <formula>"Чужди средства"</formula>
    </cfRule>
    <cfRule type="cellIs" dxfId="128" priority="10" stopIfTrue="1" operator="equal">
      <formula>"СЕС - ДМП"</formula>
    </cfRule>
    <cfRule type="cellIs" dxfId="127" priority="11" stopIfTrue="1" operator="equal">
      <formula>"СЕС - РА"</formula>
    </cfRule>
    <cfRule type="cellIs" dxfId="117" priority="12" stopIfTrue="1" operator="equal">
      <formula>"СЕС - ДЕС"</formula>
    </cfRule>
    <cfRule type="cellIs" dxfId="116" priority="13" stopIfTrue="1" operator="equal">
      <formula>"СЕС - КСФ"</formula>
    </cfRule>
  </conditionalFormatting>
  <conditionalFormatting sqref="P82:Q82">
    <cfRule type="cellIs" dxfId="126" priority="5" stopIfTrue="1" operator="notEqual">
      <formula>0</formula>
    </cfRule>
  </conditionalFormatting>
  <conditionalFormatting sqref="T2:U2">
    <cfRule type="cellIs" dxfId="125" priority="1" stopIfTrue="1" operator="between">
      <formula>1000000000000</formula>
      <formula>9999999999999990</formula>
    </cfRule>
    <cfRule type="cellIs" dxfId="124" priority="2" stopIfTrue="1" operator="between">
      <formula>10000000000</formula>
      <formula>999999999999</formula>
    </cfRule>
    <cfRule type="cellIs" dxfId="123" priority="3" stopIfTrue="1" operator="between">
      <formula>1000000</formula>
      <formula>99999999</formula>
    </cfRule>
    <cfRule type="cellIs" dxfId="122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48" zoomScale="78" zoomScaleNormal="78" workbookViewId="0">
      <selection activeCell="B1" sqref="B1"/>
    </sheetView>
  </sheetViews>
  <sheetFormatPr defaultRowHeight="12.75"/>
  <cols>
    <col min="1" max="1" width="3.85546875" style="675" hidden="1" customWidth="1"/>
    <col min="2" max="2" width="81.7109375" style="680" customWidth="1"/>
    <col min="3" max="3" width="3.28515625" style="680" hidden="1" customWidth="1"/>
    <col min="4" max="4" width="4.140625" style="680" hidden="1" customWidth="1"/>
    <col min="5" max="6" width="19.140625" style="679" customWidth="1"/>
    <col min="7" max="9" width="19" style="679" customWidth="1"/>
    <col min="10" max="10" width="5.7109375" style="680" customWidth="1"/>
    <col min="11" max="11" width="64" style="675" bestFit="1" customWidth="1"/>
    <col min="12" max="12" width="13.7109375" style="680" hidden="1" customWidth="1"/>
    <col min="13" max="13" width="5.7109375" style="680" customWidth="1"/>
    <col min="14" max="14" width="14.42578125" style="681" customWidth="1"/>
    <col min="15" max="15" width="13.42578125" style="681" customWidth="1"/>
    <col min="16" max="17" width="11.140625" style="681" customWidth="1"/>
    <col min="18" max="18" width="16.28515625" style="681" hidden="1" customWidth="1"/>
    <col min="19" max="19" width="15" style="681" hidden="1" customWidth="1"/>
    <col min="20" max="20" width="15" style="682" customWidth="1"/>
    <col min="21" max="21" width="15.7109375" style="681" hidden="1" customWidth="1"/>
    <col min="22" max="22" width="15.28515625" style="681" hidden="1" customWidth="1"/>
    <col min="23" max="16384" width="9.140625" style="681"/>
  </cols>
  <sheetData>
    <row r="1" spans="1:22" ht="18.7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7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7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25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8.7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ОУ Бачо Киро</v>
      </c>
      <c r="C11" s="693"/>
      <c r="D11" s="693"/>
      <c r="E11" s="694" t="s">
        <v>953</v>
      </c>
      <c r="F11" s="695">
        <f>OTCHET!F9</f>
        <v>45961</v>
      </c>
      <c r="G11" s="696" t="s">
        <v>954</v>
      </c>
      <c r="H11" s="697">
        <f>OTCHET!H9</f>
        <v>0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955</v>
      </c>
      <c r="C12" s="700"/>
      <c r="D12" s="692"/>
      <c r="E12" s="677"/>
      <c r="F12" s="701"/>
      <c r="G12" s="677"/>
      <c r="H12" s="235"/>
      <c r="I12" s="1906" t="s">
        <v>952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str">
        <f>+OTCHET!B12</f>
        <v>Велико Търново</v>
      </c>
      <c r="C13" s="700"/>
      <c r="D13" s="700"/>
      <c r="E13" s="703" t="str">
        <f>+OTCHET!E12</f>
        <v>код по ЕБК:</v>
      </c>
      <c r="F13" s="232" t="str">
        <f>+OTCHET!F12</f>
        <v>5401</v>
      </c>
      <c r="G13" s="677"/>
      <c r="H13" s="235"/>
      <c r="I13" s="1907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956</v>
      </c>
      <c r="C14" s="685"/>
      <c r="D14" s="685"/>
      <c r="E14" s="685"/>
      <c r="F14" s="685"/>
      <c r="G14" s="685"/>
      <c r="H14" s="235"/>
      <c r="I14" s="1907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957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5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908" t="str">
        <f>CONCATENATE("Годишен         уточнен план                           ",OTCHET!$C$3, " г.")</f>
        <v>Годишен         уточнен план                           2025 г.</v>
      </c>
      <c r="F17" s="1910" t="str">
        <f>CONCATENATE("ОТЧЕТ               ",OTCHET!$C$3, " г.")</f>
        <v>ОТЧЕТ               2025 г.</v>
      </c>
      <c r="G17" s="717" t="s">
        <v>1237</v>
      </c>
      <c r="H17" s="718"/>
      <c r="I17" s="719"/>
      <c r="J17" s="720"/>
      <c r="K17" s="721" t="s">
        <v>958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959</v>
      </c>
      <c r="C18" s="724"/>
      <c r="D18" s="724"/>
      <c r="E18" s="1909"/>
      <c r="F18" s="1911"/>
      <c r="G18" s="725" t="s">
        <v>789</v>
      </c>
      <c r="H18" s="726" t="s">
        <v>790</v>
      </c>
      <c r="I18" s="726" t="s">
        <v>788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7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5" thickBot="1">
      <c r="A20" s="709"/>
      <c r="B20" s="734" t="s">
        <v>960</v>
      </c>
      <c r="C20" s="735"/>
      <c r="D20" s="735"/>
      <c r="E20" s="736" t="s">
        <v>171</v>
      </c>
      <c r="F20" s="736" t="s">
        <v>172</v>
      </c>
      <c r="G20" s="737" t="s">
        <v>703</v>
      </c>
      <c r="H20" s="738" t="s">
        <v>704</v>
      </c>
      <c r="I20" s="738" t="s">
        <v>683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7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9.5" thickBot="1">
      <c r="A22" s="709">
        <v>10</v>
      </c>
      <c r="B22" s="748" t="s">
        <v>2044</v>
      </c>
      <c r="C22" s="749" t="s">
        <v>173</v>
      </c>
      <c r="D22" s="750"/>
      <c r="E22" s="751">
        <f>+E23+E25+E36+E37</f>
        <v>18052</v>
      </c>
      <c r="F22" s="751">
        <f>+F23+F25+F36+F37</f>
        <v>18052</v>
      </c>
      <c r="G22" s="752">
        <f>+G23+G25+G36+G37</f>
        <v>18052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5" thickTop="1">
      <c r="A23" s="709">
        <v>15</v>
      </c>
      <c r="B23" s="757" t="s">
        <v>846</v>
      </c>
      <c r="C23" s="757" t="s">
        <v>357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357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335</v>
      </c>
      <c r="C24" s="764" t="s">
        <v>332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332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75">
      <c r="A25" s="709">
        <v>20</v>
      </c>
      <c r="B25" s="769" t="s">
        <v>961</v>
      </c>
      <c r="C25" s="769" t="s">
        <v>826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826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75">
      <c r="A26" s="709">
        <v>25</v>
      </c>
      <c r="B26" s="774" t="s">
        <v>41</v>
      </c>
      <c r="C26" s="774" t="s">
        <v>827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827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75">
      <c r="A27" s="709">
        <v>26</v>
      </c>
      <c r="B27" s="779" t="s">
        <v>962</v>
      </c>
      <c r="C27" s="780" t="s">
        <v>336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336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75">
      <c r="A28" s="709">
        <v>30</v>
      </c>
      <c r="B28" s="785" t="s">
        <v>333</v>
      </c>
      <c r="C28" s="786" t="s">
        <v>337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337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75">
      <c r="A29" s="709">
        <v>35</v>
      </c>
      <c r="B29" s="791" t="s">
        <v>42</v>
      </c>
      <c r="C29" s="792" t="s">
        <v>338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338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75">
      <c r="A30" s="709">
        <v>40</v>
      </c>
      <c r="B30" s="797" t="s">
        <v>43</v>
      </c>
      <c r="C30" s="797" t="s">
        <v>339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339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75">
      <c r="A31" s="709">
        <v>45</v>
      </c>
      <c r="B31" s="802" t="s">
        <v>319</v>
      </c>
      <c r="C31" s="802" t="s">
        <v>828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828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75">
      <c r="A32" s="709">
        <v>50</v>
      </c>
      <c r="B32" s="802" t="s">
        <v>320</v>
      </c>
      <c r="C32" s="802" t="s">
        <v>455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455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75">
      <c r="A33" s="709">
        <v>51</v>
      </c>
      <c r="B33" s="807" t="s">
        <v>65</v>
      </c>
      <c r="C33" s="808" t="s">
        <v>369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369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75">
      <c r="A36" s="709">
        <v>60</v>
      </c>
      <c r="B36" s="820" t="s">
        <v>327</v>
      </c>
      <c r="C36" s="820" t="s">
        <v>829</v>
      </c>
      <c r="D36" s="820"/>
      <c r="E36" s="821">
        <f>+OTCHET!E137</f>
        <v>18052</v>
      </c>
      <c r="F36" s="821">
        <f t="shared" si="0"/>
        <v>18052</v>
      </c>
      <c r="G36" s="822">
        <f>+OTCHET!I137</f>
        <v>18052</v>
      </c>
      <c r="H36" s="823">
        <f>+OTCHET!J137</f>
        <v>0</v>
      </c>
      <c r="I36" s="823">
        <f>+OTCHET!K137</f>
        <v>0</v>
      </c>
      <c r="J36" s="824"/>
      <c r="K36" s="825" t="s">
        <v>829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75">
      <c r="A37" s="709">
        <v>65</v>
      </c>
      <c r="B37" s="826" t="s">
        <v>308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9.5" thickBot="1">
      <c r="A38" s="675">
        <v>70</v>
      </c>
      <c r="B38" s="832" t="s">
        <v>49</v>
      </c>
      <c r="C38" s="833" t="s">
        <v>833</v>
      </c>
      <c r="D38" s="834"/>
      <c r="E38" s="835">
        <f>E39+E43+E44+E46+SUM(E48:E52)+E55</f>
        <v>5133059</v>
      </c>
      <c r="F38" s="835">
        <f>F39+F43+F44+F46+SUM(F48:F52)+F55</f>
        <v>3525939</v>
      </c>
      <c r="G38" s="836">
        <f>G39+G43+G44+G46+SUM(G48:G52)+G55</f>
        <v>3524819</v>
      </c>
      <c r="H38" s="837">
        <f>H39+H43+H44+H46+SUM(H48:H52)+H55</f>
        <v>1120</v>
      </c>
      <c r="I38" s="837">
        <f>I39+I43+I44+I46+SUM(I48:I52)+I55</f>
        <v>0</v>
      </c>
      <c r="J38" s="761"/>
      <c r="K38" s="838" t="s">
        <v>833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678" t="s">
        <v>2010</v>
      </c>
      <c r="C39" s="929"/>
      <c r="D39" s="1677"/>
      <c r="E39" s="798">
        <f>SUM(E40:E42)</f>
        <v>3920017</v>
      </c>
      <c r="F39" s="798">
        <f>SUM(F40:F42)</f>
        <v>2977587</v>
      </c>
      <c r="G39" s="799">
        <f>SUM(G40:G42)</f>
        <v>2977587</v>
      </c>
      <c r="H39" s="800">
        <f>SUM(H40:H42)</f>
        <v>0</v>
      </c>
      <c r="I39" s="1679">
        <f>SUM(I40:I42)</f>
        <v>0</v>
      </c>
      <c r="J39" s="843"/>
      <c r="K39" s="801" t="s">
        <v>2011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75">
      <c r="A40" s="675">
        <v>75</v>
      </c>
      <c r="B40" s="860" t="s">
        <v>2012</v>
      </c>
      <c r="C40" s="859" t="s">
        <v>830</v>
      </c>
      <c r="D40" s="860"/>
      <c r="E40" s="861">
        <f>OTCHET!E187</f>
        <v>2888637</v>
      </c>
      <c r="F40" s="861">
        <f t="shared" ref="F40:F55" si="1">+G40+H40+I40</f>
        <v>2304879</v>
      </c>
      <c r="G40" s="862">
        <f>OTCHET!I187</f>
        <v>2304879</v>
      </c>
      <c r="H40" s="863">
        <f>OTCHET!J187</f>
        <v>0</v>
      </c>
      <c r="I40" s="1401">
        <f>OTCHET!K187</f>
        <v>0</v>
      </c>
      <c r="J40" s="843"/>
      <c r="K40" s="864" t="s">
        <v>830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75">
      <c r="A41" s="675">
        <v>80</v>
      </c>
      <c r="B41" s="1680" t="s">
        <v>2013</v>
      </c>
      <c r="C41" s="1681" t="s">
        <v>831</v>
      </c>
      <c r="D41" s="1680"/>
      <c r="E41" s="1682">
        <f>OTCHET!E190</f>
        <v>153175</v>
      </c>
      <c r="F41" s="1682">
        <f t="shared" si="1"/>
        <v>134013</v>
      </c>
      <c r="G41" s="1683">
        <f>OTCHET!I190</f>
        <v>134013</v>
      </c>
      <c r="H41" s="1684">
        <f>OTCHET!J190</f>
        <v>0</v>
      </c>
      <c r="I41" s="1685">
        <f>OTCHET!K190</f>
        <v>0</v>
      </c>
      <c r="J41" s="843"/>
      <c r="K41" s="1686" t="s">
        <v>831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75">
      <c r="A42" s="675">
        <v>85</v>
      </c>
      <c r="B42" s="1680" t="s">
        <v>2014</v>
      </c>
      <c r="C42" s="1681" t="s">
        <v>66</v>
      </c>
      <c r="D42" s="1680"/>
      <c r="E42" s="1682">
        <f>+OTCHET!E196+OTCHET!E204</f>
        <v>878205</v>
      </c>
      <c r="F42" s="1682">
        <f t="shared" si="1"/>
        <v>538695</v>
      </c>
      <c r="G42" s="1683">
        <f>+OTCHET!I196+OTCHET!I204</f>
        <v>538695</v>
      </c>
      <c r="H42" s="1684">
        <f>+OTCHET!J196+OTCHET!J204</f>
        <v>0</v>
      </c>
      <c r="I42" s="1685">
        <f>+OTCHET!K196+OTCHET!K204</f>
        <v>0</v>
      </c>
      <c r="J42" s="843"/>
      <c r="K42" s="1686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75">
      <c r="A43" s="675">
        <v>90</v>
      </c>
      <c r="B43" s="844" t="s">
        <v>2015</v>
      </c>
      <c r="C43" s="845" t="s">
        <v>714</v>
      </c>
      <c r="D43" s="844"/>
      <c r="E43" s="803">
        <f>+OTCHET!E205+OTCHET!E223+OTCHET!E274</f>
        <v>1095989</v>
      </c>
      <c r="F43" s="803">
        <f t="shared" si="1"/>
        <v>432810</v>
      </c>
      <c r="G43" s="804">
        <f>+OTCHET!I205+OTCHET!I223+OTCHET!I274</f>
        <v>432637</v>
      </c>
      <c r="H43" s="805">
        <f>+OTCHET!J205+OTCHET!J223+OTCHET!J274</f>
        <v>173</v>
      </c>
      <c r="I43" s="1398">
        <f>+OTCHET!K205+OTCHET!K223+OTCHET!K274</f>
        <v>0</v>
      </c>
      <c r="J43" s="843"/>
      <c r="K43" s="806" t="s">
        <v>714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75">
      <c r="A44" s="675">
        <v>95</v>
      </c>
      <c r="B44" s="846" t="s">
        <v>2016</v>
      </c>
      <c r="C44" s="764" t="s">
        <v>832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832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75">
      <c r="A45" s="675">
        <v>100</v>
      </c>
      <c r="B45" s="847" t="s">
        <v>69</v>
      </c>
      <c r="C45" s="847" t="s">
        <v>340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340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75">
      <c r="A46" s="675">
        <v>105</v>
      </c>
      <c r="B46" s="852" t="s">
        <v>2017</v>
      </c>
      <c r="C46" s="853" t="s">
        <v>715</v>
      </c>
      <c r="D46" s="852"/>
      <c r="E46" s="854">
        <f>+OTCHET!E258+OTCHET!E259+OTCHET!E260+OTCHET!E261</f>
        <v>3447</v>
      </c>
      <c r="F46" s="854">
        <f t="shared" si="1"/>
        <v>1936</v>
      </c>
      <c r="G46" s="855">
        <f>+OTCHET!I258+OTCHET!I259+OTCHET!I260+OTCHET!I261</f>
        <v>989</v>
      </c>
      <c r="H46" s="856">
        <f>+OTCHET!J258+OTCHET!J259+OTCHET!J260+OTCHET!J261</f>
        <v>947</v>
      </c>
      <c r="I46" s="1400">
        <f>+OTCHET!K258+OTCHET!K259+OTCHET!K260+OTCHET!K261</f>
        <v>0</v>
      </c>
      <c r="J46" s="843"/>
      <c r="K46" s="857" t="s">
        <v>715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75">
      <c r="A47" s="675">
        <v>106</v>
      </c>
      <c r="B47" s="847" t="s">
        <v>539</v>
      </c>
      <c r="C47" s="847" t="s">
        <v>540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540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75">
      <c r="A48" s="675">
        <v>107</v>
      </c>
      <c r="B48" s="845" t="s">
        <v>2018</v>
      </c>
      <c r="C48" s="845" t="s">
        <v>358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2025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75">
      <c r="A49" s="675">
        <v>108</v>
      </c>
      <c r="B49" s="845" t="s">
        <v>2019</v>
      </c>
      <c r="C49" s="845" t="s">
        <v>359</v>
      </c>
      <c r="D49" s="844"/>
      <c r="E49" s="803">
        <f>OTCHET!E278+OTCHET!E279+OTCHET!E287+OTCHET!E290</f>
        <v>113606</v>
      </c>
      <c r="F49" s="803">
        <f t="shared" si="1"/>
        <v>113606</v>
      </c>
      <c r="G49" s="804">
        <f>OTCHET!I278+OTCHET!I279+OTCHET!I287+OTCHET!I290</f>
        <v>113606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359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75">
      <c r="A50" s="675">
        <v>110</v>
      </c>
      <c r="B50" s="845" t="s">
        <v>2020</v>
      </c>
      <c r="C50" s="845" t="s">
        <v>360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360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75">
      <c r="B51" s="846" t="s">
        <v>2021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2024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75">
      <c r="A52" s="675">
        <v>115</v>
      </c>
      <c r="B52" s="846" t="s">
        <v>2022</v>
      </c>
      <c r="C52" s="858" t="s">
        <v>451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451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75">
      <c r="A53" s="675">
        <v>120</v>
      </c>
      <c r="B53" s="859" t="s">
        <v>68</v>
      </c>
      <c r="C53" s="859" t="s">
        <v>341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341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75">
      <c r="A54" s="675">
        <v>125</v>
      </c>
      <c r="B54" s="865" t="s">
        <v>367</v>
      </c>
      <c r="C54" s="866" t="s">
        <v>368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368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75">
      <c r="A55" s="872">
        <v>127</v>
      </c>
      <c r="B55" s="809" t="s">
        <v>2023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9.5" thickBot="1">
      <c r="A56" s="675">
        <v>130</v>
      </c>
      <c r="B56" s="878" t="s">
        <v>175</v>
      </c>
      <c r="C56" s="879" t="s">
        <v>467</v>
      </c>
      <c r="D56" s="879"/>
      <c r="E56" s="880">
        <f>+E57+E58+E62</f>
        <v>5115007</v>
      </c>
      <c r="F56" s="880">
        <f>+F57+F58+F62</f>
        <v>4394126</v>
      </c>
      <c r="G56" s="881">
        <f>+G57+G58+G62</f>
        <v>4393006</v>
      </c>
      <c r="H56" s="882">
        <f>+H57+H58+H62</f>
        <v>1120</v>
      </c>
      <c r="I56" s="883">
        <f>+I57+I58+I62</f>
        <v>0</v>
      </c>
      <c r="J56" s="761"/>
      <c r="K56" s="884" t="s">
        <v>467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5" thickTop="1">
      <c r="A57" s="675">
        <v>135</v>
      </c>
      <c r="B57" s="852" t="s">
        <v>176</v>
      </c>
      <c r="C57" s="853" t="s">
        <v>454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454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75">
      <c r="A58" s="675">
        <v>140</v>
      </c>
      <c r="B58" s="844" t="s">
        <v>50</v>
      </c>
      <c r="C58" s="845" t="s">
        <v>468</v>
      </c>
      <c r="D58" s="844"/>
      <c r="E58" s="889">
        <f>+OTCHET!E386+OTCHET!E394+OTCHET!E399+OTCHET!E402+OTCHET!E405+OTCHET!E408+OTCHET!E409+OTCHET!E412+OTCHET!E425+OTCHET!E426+OTCHET!E427+OTCHET!E428+OTCHET!E429</f>
        <v>5115007</v>
      </c>
      <c r="F58" s="889">
        <f t="shared" si="2"/>
        <v>4394126</v>
      </c>
      <c r="G58" s="890">
        <f>+OTCHET!I386+OTCHET!I394+OTCHET!I399+OTCHET!I402+OTCHET!I405+OTCHET!I408+OTCHET!I409+OTCHET!I412+OTCHET!I425+OTCHET!I426+OTCHET!I427+OTCHET!I428+OTCHET!I429</f>
        <v>4393006</v>
      </c>
      <c r="H58" s="891">
        <f>+OTCHET!J386+OTCHET!J394+OTCHET!J399+OTCHET!J402+OTCHET!J405+OTCHET!J408+OTCHET!J409+OTCHET!J412+OTCHET!J425+OTCHET!J426+OTCHET!J427+OTCHET!J428+OTCHET!J429</f>
        <v>1120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468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75">
      <c r="A59" s="675">
        <v>145</v>
      </c>
      <c r="B59" s="764" t="s">
        <v>334</v>
      </c>
      <c r="C59" s="764" t="s">
        <v>342</v>
      </c>
      <c r="D59" s="846"/>
      <c r="E59" s="893">
        <f>+OTCHET!E425+OTCHET!E426+OTCHET!E427+OTCHET!E428+OTCHET!E429</f>
        <v>18446</v>
      </c>
      <c r="F59" s="893">
        <f t="shared" si="2"/>
        <v>18446</v>
      </c>
      <c r="G59" s="894">
        <f>+OTCHET!I425+OTCHET!I426+OTCHET!I427+OTCHET!I428+OTCHET!I429</f>
        <v>18446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342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75">
      <c r="A60" s="675">
        <v>150</v>
      </c>
      <c r="B60" s="897" t="s">
        <v>456</v>
      </c>
      <c r="C60" s="897" t="s">
        <v>332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332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75">
      <c r="A62" s="872">
        <v>162</v>
      </c>
      <c r="B62" s="905" t="s">
        <v>705</v>
      </c>
      <c r="C62" s="826" t="s">
        <v>834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834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9.5" thickBot="1">
      <c r="A63" s="675">
        <v>165</v>
      </c>
      <c r="B63" s="906" t="s">
        <v>2039</v>
      </c>
      <c r="C63" s="907" t="s">
        <v>365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365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9.5" thickTop="1">
      <c r="A64" s="675">
        <v>175</v>
      </c>
      <c r="B64" s="913" t="s">
        <v>963</v>
      </c>
      <c r="C64" s="914"/>
      <c r="D64" s="914"/>
      <c r="E64" s="915">
        <f>+E22-E38+E56-E63</f>
        <v>0</v>
      </c>
      <c r="F64" s="915">
        <f>+F22-F38+F56-F63</f>
        <v>886239</v>
      </c>
      <c r="G64" s="916">
        <f>+G22-G38+G56-G63</f>
        <v>886239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9.5" thickBot="1">
      <c r="A66" s="675">
        <v>185</v>
      </c>
      <c r="B66" s="748" t="s">
        <v>366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-886239</v>
      </c>
      <c r="G66" s="926">
        <f>SUM(+G68+G76+G77+G84+G85+G86+G89+G90+G91+G92+G93+G94+G95)</f>
        <v>-886239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5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5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75">
      <c r="A69" s="937">
        <v>200</v>
      </c>
      <c r="B69" s="938" t="s">
        <v>53</v>
      </c>
      <c r="C69" s="938" t="s">
        <v>343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343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75">
      <c r="A70" s="937">
        <v>205</v>
      </c>
      <c r="B70" s="944" t="s">
        <v>54</v>
      </c>
      <c r="C70" s="944" t="s">
        <v>344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344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75">
      <c r="A71" s="937">
        <v>210</v>
      </c>
      <c r="B71" s="944" t="s">
        <v>55</v>
      </c>
      <c r="C71" s="944" t="s">
        <v>835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835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75">
      <c r="A72" s="937">
        <v>215</v>
      </c>
      <c r="B72" s="944" t="s">
        <v>964</v>
      </c>
      <c r="C72" s="944" t="s">
        <v>836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836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75">
      <c r="A73" s="937">
        <v>220</v>
      </c>
      <c r="B73" s="944" t="s">
        <v>56</v>
      </c>
      <c r="C73" s="944" t="s">
        <v>345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345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75">
      <c r="A74" s="937">
        <v>230</v>
      </c>
      <c r="B74" s="949" t="s">
        <v>356</v>
      </c>
      <c r="C74" s="949" t="s">
        <v>346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346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75">
      <c r="A75" s="937">
        <v>235</v>
      </c>
      <c r="B75" s="950" t="s">
        <v>58</v>
      </c>
      <c r="C75" s="950" t="s">
        <v>347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347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75">
      <c r="A76" s="937">
        <v>240</v>
      </c>
      <c r="B76" s="852" t="s">
        <v>57</v>
      </c>
      <c r="C76" s="853" t="s">
        <v>837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837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7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75">
      <c r="A78" s="937">
        <v>250</v>
      </c>
      <c r="B78" s="938" t="s">
        <v>60</v>
      </c>
      <c r="C78" s="938" t="s">
        <v>348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348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75">
      <c r="A79" s="937">
        <v>260</v>
      </c>
      <c r="B79" s="944" t="s">
        <v>61</v>
      </c>
      <c r="C79" s="944" t="s">
        <v>349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349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75">
      <c r="A80" s="937">
        <v>265</v>
      </c>
      <c r="B80" s="944" t="s">
        <v>965</v>
      </c>
      <c r="C80" s="944" t="s">
        <v>350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350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75">
      <c r="A82" s="937">
        <v>270</v>
      </c>
      <c r="B82" s="944" t="s">
        <v>453</v>
      </c>
      <c r="C82" s="944" t="s">
        <v>351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351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75">
      <c r="A83" s="937">
        <v>275</v>
      </c>
      <c r="B83" s="955" t="s">
        <v>452</v>
      </c>
      <c r="C83" s="955" t="s">
        <v>352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352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75">
      <c r="A84" s="937">
        <v>280</v>
      </c>
      <c r="B84" s="852" t="s">
        <v>966</v>
      </c>
      <c r="C84" s="853" t="s">
        <v>838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838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75">
      <c r="A85" s="937">
        <v>285</v>
      </c>
      <c r="B85" s="844" t="s">
        <v>967</v>
      </c>
      <c r="C85" s="845" t="s">
        <v>839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839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75">
      <c r="A86" s="937">
        <v>290</v>
      </c>
      <c r="B86" s="846" t="s">
        <v>845</v>
      </c>
      <c r="C86" s="764" t="s">
        <v>309</v>
      </c>
      <c r="D86" s="846"/>
      <c r="E86" s="893">
        <f>+E87+E88</f>
        <v>0</v>
      </c>
      <c r="F86" s="893">
        <f>+F87+F88</f>
        <v>46772</v>
      </c>
      <c r="G86" s="894">
        <f>+G87+G88</f>
        <v>46772</v>
      </c>
      <c r="H86" s="895">
        <f>+H87+H88</f>
        <v>0</v>
      </c>
      <c r="I86" s="895">
        <f>+I87+I88</f>
        <v>0</v>
      </c>
      <c r="J86" s="824"/>
      <c r="K86" s="896" t="s">
        <v>309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75">
      <c r="A87" s="937">
        <v>295</v>
      </c>
      <c r="B87" s="938" t="s">
        <v>844</v>
      </c>
      <c r="C87" s="938" t="s">
        <v>310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310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7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46772</v>
      </c>
      <c r="G88" s="952">
        <f>+OTCHET!I524+OTCHET!I527+OTCHET!I547</f>
        <v>46772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75">
      <c r="A89" s="937">
        <v>310</v>
      </c>
      <c r="B89" s="852" t="s">
        <v>706</v>
      </c>
      <c r="C89" s="853" t="s">
        <v>840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840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75">
      <c r="A90" s="937">
        <v>320</v>
      </c>
      <c r="B90" s="844" t="s">
        <v>843</v>
      </c>
      <c r="C90" s="845" t="s">
        <v>353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353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75">
      <c r="A91" s="937">
        <v>330</v>
      </c>
      <c r="B91" s="959" t="s">
        <v>842</v>
      </c>
      <c r="C91" s="959" t="s">
        <v>354</v>
      </c>
      <c r="D91" s="959"/>
      <c r="E91" s="803">
        <f>+OTCHET!E576+OTCHET!E577+OTCHET!E578+OTCHET!E579+OTCHET!E580+OTCHET!E581+OTCHET!E582</f>
        <v>0</v>
      </c>
      <c r="F91" s="803">
        <f t="shared" si="5"/>
        <v>-933011</v>
      </c>
      <c r="G91" s="804">
        <f>+OTCHET!I576+OTCHET!I577+OTCHET!I578+OTCHET!I579+OTCHET!I580+OTCHET!I581+OTCHET!I582</f>
        <v>-933011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354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75">
      <c r="A92" s="937">
        <v>335</v>
      </c>
      <c r="B92" s="845" t="s">
        <v>841</v>
      </c>
      <c r="C92" s="845" t="s">
        <v>355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355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75">
      <c r="A93" s="937">
        <v>340</v>
      </c>
      <c r="B93" s="845" t="s">
        <v>361</v>
      </c>
      <c r="C93" s="845" t="s">
        <v>362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362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75">
      <c r="A94" s="937">
        <v>345</v>
      </c>
      <c r="B94" s="845" t="s">
        <v>363</v>
      </c>
      <c r="C94" s="959" t="s">
        <v>364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364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75">
      <c r="A95" s="937">
        <v>350</v>
      </c>
      <c r="B95" s="764" t="s">
        <v>968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5" thickBot="1">
      <c r="A96" s="960">
        <v>355</v>
      </c>
      <c r="B96" s="961" t="s">
        <v>542</v>
      </c>
      <c r="C96" s="961" t="s">
        <v>541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541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5" hidden="1" thickBot="1">
      <c r="B97" s="963" t="s">
        <v>821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5" hidden="1" thickBot="1">
      <c r="B98" s="963" t="s">
        <v>822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5" hidden="1" thickBot="1">
      <c r="B99" s="963" t="s">
        <v>823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5" hidden="1" thickBot="1">
      <c r="B100" s="966" t="s">
        <v>824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5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5" hidden="1" thickBot="1">
      <c r="B102" s="967" t="s">
        <v>825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5" hidden="1" thickBot="1">
      <c r="B103" s="963" t="s">
        <v>823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5" hidden="1" thickBot="1">
      <c r="B104" s="966" t="s">
        <v>824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5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7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 t="str">
        <f>+OTCHET!H608</f>
        <v>info-300102@edu.mon.bg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75">
      <c r="B108" s="979" t="s">
        <v>969</v>
      </c>
      <c r="C108" s="980"/>
      <c r="D108" s="980"/>
      <c r="E108" s="981"/>
      <c r="F108" s="981"/>
      <c r="G108" s="1912" t="s">
        <v>970</v>
      </c>
      <c r="H108" s="1912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863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913" t="str">
        <f>+OTCHET!D606</f>
        <v>Илтяр Исмаилова</v>
      </c>
      <c r="F110" s="1913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75">
      <c r="B113" s="987" t="s">
        <v>861</v>
      </c>
      <c r="C113" s="974"/>
      <c r="D113" s="974"/>
      <c r="E113" s="985"/>
      <c r="F113" s="985"/>
      <c r="G113" s="677"/>
      <c r="H113" s="987" t="s">
        <v>864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913" t="str">
        <f>+OTCHET!G603</f>
        <v>Илтяр Исмаилова</v>
      </c>
      <c r="F114" s="1913"/>
      <c r="G114" s="990"/>
      <c r="H114" s="677"/>
      <c r="I114" s="1362" t="str">
        <f>+OTCHET!G606</f>
        <v>Валентина Найденова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15" priority="20" stopIfTrue="1" operator="notEqual">
      <formula>0</formula>
    </cfRule>
  </conditionalFormatting>
  <conditionalFormatting sqref="E105:I105">
    <cfRule type="cellIs" dxfId="114" priority="19" stopIfTrue="1" operator="notEqual">
      <formula>0</formula>
    </cfRule>
  </conditionalFormatting>
  <conditionalFormatting sqref="G107:H107 B107">
    <cfRule type="cellIs" dxfId="113" priority="18" stopIfTrue="1" operator="equal">
      <formula>0</formula>
    </cfRule>
  </conditionalFormatting>
  <conditionalFormatting sqref="I114 E110">
    <cfRule type="cellIs" dxfId="112" priority="17" stopIfTrue="1" operator="equal">
      <formula>0</formula>
    </cfRule>
  </conditionalFormatting>
  <conditionalFormatting sqref="E114:F114">
    <cfRule type="cellIs" dxfId="111" priority="16" stopIfTrue="1" operator="equal">
      <formula>0</formula>
    </cfRule>
  </conditionalFormatting>
  <conditionalFormatting sqref="E15">
    <cfRule type="cellIs" dxfId="110" priority="11" stopIfTrue="1" operator="equal">
      <formula>98</formula>
    </cfRule>
    <cfRule type="cellIs" dxfId="109" priority="12" stopIfTrue="1" operator="equal">
      <formula>96</formula>
    </cfRule>
    <cfRule type="cellIs" dxfId="108" priority="13" stopIfTrue="1" operator="equal">
      <formula>42</formula>
    </cfRule>
    <cfRule type="cellIs" dxfId="99" priority="14" stopIfTrue="1" operator="equal">
      <formula>97</formula>
    </cfRule>
    <cfRule type="cellIs" dxfId="98" priority="15" stopIfTrue="1" operator="equal">
      <formula>33</formula>
    </cfRule>
  </conditionalFormatting>
  <conditionalFormatting sqref="F15">
    <cfRule type="cellIs" dxfId="107" priority="6" stopIfTrue="1" operator="equal">
      <formula>"Чужди средства"</formula>
    </cfRule>
    <cfRule type="cellIs" dxfId="106" priority="7" stopIfTrue="1" operator="equal">
      <formula>"СЕС - ДМП"</formula>
    </cfRule>
    <cfRule type="cellIs" dxfId="105" priority="8" stopIfTrue="1" operator="equal">
      <formula>"СЕС - РА"</formula>
    </cfRule>
    <cfRule type="cellIs" dxfId="97" priority="9" stopIfTrue="1" operator="equal">
      <formula>"СЕС - ДЕС"</formula>
    </cfRule>
    <cfRule type="cellIs" dxfId="96" priority="10" stopIfTrue="1" operator="equal">
      <formula>"СЕС - КСФ"</formula>
    </cfRule>
  </conditionalFormatting>
  <conditionalFormatting sqref="B105">
    <cfRule type="cellIs" dxfId="104" priority="5" stopIfTrue="1" operator="notEqual">
      <formula>0</formula>
    </cfRule>
  </conditionalFormatting>
  <conditionalFormatting sqref="I11">
    <cfRule type="cellIs" dxfId="103" priority="1" stopIfTrue="1" operator="between">
      <formula>1000000000000</formula>
      <formula>9999999999999990</formula>
    </cfRule>
    <cfRule type="cellIs" dxfId="102" priority="2" stopIfTrue="1" operator="between">
      <formula>10000000000</formula>
      <formula>999999999999</formula>
    </cfRule>
    <cfRule type="cellIs" dxfId="101" priority="3" stopIfTrue="1" operator="between">
      <formula>1000000</formula>
      <formula>99999999</formula>
    </cfRule>
    <cfRule type="cellIs" dxfId="100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1349"/>
  <sheetViews>
    <sheetView tabSelected="1" topLeftCell="B527" zoomScale="75" zoomScaleNormal="75" zoomScaleSheetLayoutView="85" workbookViewId="0">
      <selection activeCell="H608" sqref="H608:J608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2189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860</v>
      </c>
      <c r="C3" s="106">
        <v>2025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67" t="s">
        <v>2127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457</v>
      </c>
      <c r="F5" s="103" t="s">
        <v>457</v>
      </c>
      <c r="G5" s="103" t="s">
        <v>457</v>
      </c>
      <c r="H5" s="103" t="s">
        <v>457</v>
      </c>
      <c r="I5" s="103" t="s">
        <v>457</v>
      </c>
      <c r="J5" s="103" t="s">
        <v>457</v>
      </c>
      <c r="K5" s="103" t="s">
        <v>457</v>
      </c>
      <c r="L5" s="103" t="s">
        <v>457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457</v>
      </c>
      <c r="G6" s="103" t="s">
        <v>457</v>
      </c>
      <c r="H6" s="103" t="s">
        <v>457</v>
      </c>
      <c r="I6" s="103" t="s">
        <v>457</v>
      </c>
      <c r="J6" s="103" t="s">
        <v>457</v>
      </c>
      <c r="K6" s="103" t="s">
        <v>457</v>
      </c>
      <c r="L6" s="103" t="s">
        <v>457</v>
      </c>
      <c r="M6" s="7">
        <v>1</v>
      </c>
      <c r="N6" s="108"/>
    </row>
    <row r="7" spans="1:14" ht="15.75" customHeight="1">
      <c r="B7" s="1966" t="str">
        <f>VLOOKUP(E15,SMETKA,2,FALSE)</f>
        <v>ОТЧЕТНИ ДАННИ ПО ЕБК ЗА ИЗПЪЛНЕНИЕТО НА БЮДЖЕТА</v>
      </c>
      <c r="C7" s="1967"/>
      <c r="D7" s="1967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458</v>
      </c>
      <c r="F8" s="113" t="s">
        <v>820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68" t="s">
        <v>2187</v>
      </c>
      <c r="C9" s="1969"/>
      <c r="D9" s="1970"/>
      <c r="E9" s="115">
        <f>DATE($C$3,1,1)</f>
        <v>45658</v>
      </c>
      <c r="F9" s="116">
        <v>45961</v>
      </c>
      <c r="G9" s="113"/>
      <c r="H9" s="1403"/>
      <c r="I9" s="2013"/>
      <c r="J9" s="2014"/>
      <c r="K9" s="113"/>
      <c r="L9" s="113"/>
      <c r="M9" s="7">
        <v>1</v>
      </c>
      <c r="N9" s="108"/>
    </row>
    <row r="10" spans="1:14">
      <c r="B10" s="117" t="s">
        <v>785</v>
      </c>
      <c r="C10" s="103"/>
      <c r="D10" s="104"/>
      <c r="E10" s="113"/>
      <c r="F10" s="1640" t="str">
        <f>VLOOKUP(F9,DateName,2,FALSE)</f>
        <v>октомври</v>
      </c>
      <c r="G10" s="113"/>
      <c r="H10" s="114"/>
      <c r="I10" s="2015" t="s">
        <v>952</v>
      </c>
      <c r="J10" s="2015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2016"/>
      <c r="J11" s="2016"/>
      <c r="K11" s="113"/>
      <c r="L11" s="113"/>
      <c r="M11" s="7">
        <v>1</v>
      </c>
      <c r="N11" s="108"/>
    </row>
    <row r="12" spans="1:14" ht="27" customHeight="1">
      <c r="B12" s="1971" t="str">
        <f>VLOOKUP(F12,PRBK,2,FALSE)</f>
        <v>Велико Търново</v>
      </c>
      <c r="C12" s="1972"/>
      <c r="D12" s="1973"/>
      <c r="E12" s="118" t="s">
        <v>946</v>
      </c>
      <c r="F12" s="1530" t="s">
        <v>1378</v>
      </c>
      <c r="G12" s="113"/>
      <c r="H12" s="114"/>
      <c r="I12" s="2016"/>
      <c r="J12" s="2016"/>
      <c r="K12" s="113"/>
      <c r="L12" s="113"/>
      <c r="M12" s="7">
        <v>1</v>
      </c>
      <c r="N12" s="108"/>
    </row>
    <row r="13" spans="1:14" ht="18" customHeight="1">
      <c r="B13" s="119" t="s">
        <v>786</v>
      </c>
      <c r="C13" s="103"/>
      <c r="D13" s="104"/>
      <c r="E13" s="120"/>
      <c r="F13" s="114"/>
      <c r="G13" s="114" t="s">
        <v>457</v>
      </c>
      <c r="H13" s="121"/>
      <c r="I13" s="122"/>
      <c r="J13" s="123"/>
      <c r="K13" s="123" t="s">
        <v>457</v>
      </c>
      <c r="L13" s="123" t="s">
        <v>457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45" t="str">
        <f>CONCATENATE("Бланка версия ",$C$4, " от ",$C$3,"г.")</f>
        <v>Бланка версия 1.01 от 2025г.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459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877</v>
      </c>
      <c r="E19" s="1934" t="str">
        <f>CONCATENATE("Уточнен план ", $C$3, " - ПРИХОДИ")</f>
        <v>Уточнен план 2025 - ПРИХОДИ</v>
      </c>
      <c r="F19" s="1935"/>
      <c r="G19" s="1935"/>
      <c r="H19" s="1936"/>
      <c r="I19" s="1949" t="str">
        <f>CONCATENATE("Отчет ", $C$3, " - ПРИХОДИ")</f>
        <v>Отчет 2025 - ПРИХОДИ</v>
      </c>
      <c r="J19" s="1950"/>
      <c r="K19" s="1950"/>
      <c r="L19" s="1951"/>
      <c r="M19" s="7">
        <v>1</v>
      </c>
      <c r="N19" s="108"/>
    </row>
    <row r="20" spans="1:14" ht="49.5" customHeight="1">
      <c r="B20" s="134" t="s">
        <v>62</v>
      </c>
      <c r="C20" s="135" t="s">
        <v>460</v>
      </c>
      <c r="D20" s="136" t="s">
        <v>878</v>
      </c>
      <c r="E20" s="137" t="s">
        <v>947</v>
      </c>
      <c r="F20" s="1395" t="s">
        <v>789</v>
      </c>
      <c r="G20" s="1396" t="s">
        <v>790</v>
      </c>
      <c r="H20" s="1397" t="s">
        <v>788</v>
      </c>
      <c r="I20" s="1541" t="s">
        <v>948</v>
      </c>
      <c r="J20" s="1542" t="s">
        <v>949</v>
      </c>
      <c r="K20" s="1543" t="s">
        <v>950</v>
      </c>
      <c r="L20" s="1404" t="s">
        <v>951</v>
      </c>
      <c r="M20" s="7">
        <v>1</v>
      </c>
      <c r="N20" s="138"/>
    </row>
    <row r="21" spans="1:14" ht="18.75">
      <c r="B21" s="139"/>
      <c r="C21" s="140"/>
      <c r="D21" s="141" t="s">
        <v>461</v>
      </c>
      <c r="E21" s="142" t="s">
        <v>171</v>
      </c>
      <c r="F21" s="143" t="s">
        <v>172</v>
      </c>
      <c r="G21" s="144" t="s">
        <v>703</v>
      </c>
      <c r="H21" s="145" t="s">
        <v>704</v>
      </c>
      <c r="I21" s="143" t="s">
        <v>683</v>
      </c>
      <c r="J21" s="144" t="s">
        <v>853</v>
      </c>
      <c r="K21" s="145" t="s">
        <v>854</v>
      </c>
      <c r="L21" s="1405" t="s">
        <v>855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64" t="s">
        <v>462</v>
      </c>
      <c r="D22" s="1965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463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2050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2051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2052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2053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64" t="s">
        <v>464</v>
      </c>
      <c r="D28" s="1965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465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64" t="s">
        <v>126</v>
      </c>
      <c r="D33" s="1965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879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2054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707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64" t="s">
        <v>121</v>
      </c>
      <c r="D39" s="1965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856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857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880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661"/>
      <c r="H53" s="154">
        <v>0</v>
      </c>
      <c r="I53" s="482">
        <v>0</v>
      </c>
      <c r="J53" s="1661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662"/>
      <c r="H54" s="160">
        <v>0</v>
      </c>
      <c r="I54" s="484">
        <v>0</v>
      </c>
      <c r="J54" s="1662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662"/>
      <c r="H55" s="160">
        <v>0</v>
      </c>
      <c r="I55" s="484">
        <v>0</v>
      </c>
      <c r="J55" s="1662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662"/>
      <c r="H56" s="160">
        <v>0</v>
      </c>
      <c r="I56" s="484">
        <v>0</v>
      </c>
      <c r="J56" s="1662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663"/>
      <c r="H57" s="175">
        <v>0</v>
      </c>
      <c r="I57" s="486">
        <v>0</v>
      </c>
      <c r="J57" s="1663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1977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2055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>
        <v>0</v>
      </c>
      <c r="G77" s="159"/>
      <c r="H77" s="160">
        <v>0</v>
      </c>
      <c r="I77" s="158">
        <v>0</v>
      </c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508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509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510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511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512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513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676"/>
      <c r="B87" s="192"/>
      <c r="C87" s="156">
        <v>2417</v>
      </c>
      <c r="D87" s="622" t="s">
        <v>2008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514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515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516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517</v>
      </c>
      <c r="E91" s="281">
        <f t="shared" si="3"/>
        <v>0</v>
      </c>
      <c r="F91" s="152"/>
      <c r="G91" s="1712"/>
      <c r="H91" s="154">
        <v>0</v>
      </c>
      <c r="I91" s="152"/>
      <c r="J91" s="171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2166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521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522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523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524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525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526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527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528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529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847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530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2046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2009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848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531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532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881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533</v>
      </c>
      <c r="E118" s="287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534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535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536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537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882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538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716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717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718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719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720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721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722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Q131" s="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Q132" s="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723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Q133" s="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724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Q134" s="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725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726</v>
      </c>
      <c r="D136" s="183"/>
      <c r="E136" s="1364">
        <f t="shared" si="26"/>
        <v>0</v>
      </c>
      <c r="F136" s="1465">
        <v>0</v>
      </c>
      <c r="G136" s="1698">
        <v>0</v>
      </c>
      <c r="H136" s="1467">
        <v>0</v>
      </c>
      <c r="I136" s="1465">
        <v>0</v>
      </c>
      <c r="J136" s="1698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customHeight="1">
      <c r="A137" s="22">
        <v>560</v>
      </c>
      <c r="B137" s="167">
        <v>4500</v>
      </c>
      <c r="C137" s="147" t="s">
        <v>328</v>
      </c>
      <c r="D137" s="183"/>
      <c r="E137" s="1364">
        <f t="shared" ref="E137:L137" si="28">SUM(E138:E139)</f>
        <v>18052</v>
      </c>
      <c r="F137" s="168">
        <f t="shared" si="28"/>
        <v>18052</v>
      </c>
      <c r="G137" s="169">
        <f t="shared" si="28"/>
        <v>0</v>
      </c>
      <c r="H137" s="170">
        <f>SUM(H138:H139)</f>
        <v>0</v>
      </c>
      <c r="I137" s="168">
        <f t="shared" si="28"/>
        <v>18052</v>
      </c>
      <c r="J137" s="169">
        <f t="shared" si="28"/>
        <v>0</v>
      </c>
      <c r="K137" s="170">
        <f>SUM(K138:K139)</f>
        <v>0</v>
      </c>
      <c r="L137" s="1364">
        <f t="shared" si="28"/>
        <v>18052</v>
      </c>
      <c r="M137" s="7">
        <f t="shared" si="16"/>
        <v>1</v>
      </c>
      <c r="N137" s="155"/>
    </row>
    <row r="138" spans="1:44" ht="18.75" customHeight="1">
      <c r="A138" s="23">
        <v>565</v>
      </c>
      <c r="B138" s="149"/>
      <c r="C138" s="150">
        <v>4501</v>
      </c>
      <c r="D138" s="202" t="s">
        <v>329</v>
      </c>
      <c r="E138" s="281">
        <f>F138+G138+H138</f>
        <v>18052</v>
      </c>
      <c r="F138" s="152">
        <v>18052</v>
      </c>
      <c r="G138" s="153"/>
      <c r="H138" s="154">
        <v>0</v>
      </c>
      <c r="I138" s="152">
        <v>18052</v>
      </c>
      <c r="J138" s="153"/>
      <c r="K138" s="154">
        <v>0</v>
      </c>
      <c r="L138" s="281">
        <f>I138+J138+K138</f>
        <v>18052</v>
      </c>
      <c r="M138" s="7">
        <f t="shared" si="16"/>
        <v>1</v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330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331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883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884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885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886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887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888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889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890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1978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1979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1980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1981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1982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1983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1984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1985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1986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258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259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891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260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262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263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264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265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892</v>
      </c>
      <c r="C167" s="208" t="s">
        <v>727</v>
      </c>
      <c r="D167" s="209" t="s">
        <v>893</v>
      </c>
      <c r="E167" s="210">
        <f t="shared" ref="E167:L167" si="39">SUM(E22,E28,E33,E39,E47,E52,E58,E61,E64,E65,E72,E73,E74,E90,E93,E94,E106,E110,E119,E123,E135,E136,E137,E140,E149,E158)</f>
        <v>18052</v>
      </c>
      <c r="F167" s="211">
        <f t="shared" si="39"/>
        <v>18052</v>
      </c>
      <c r="G167" s="212">
        <f t="shared" si="39"/>
        <v>0</v>
      </c>
      <c r="H167" s="213">
        <f t="shared" si="39"/>
        <v>0</v>
      </c>
      <c r="I167" s="211">
        <f t="shared" si="39"/>
        <v>18052</v>
      </c>
      <c r="J167" s="212">
        <f t="shared" si="39"/>
        <v>0</v>
      </c>
      <c r="K167" s="213">
        <f t="shared" si="39"/>
        <v>0</v>
      </c>
      <c r="L167" s="210">
        <f t="shared" si="39"/>
        <v>18052</v>
      </c>
      <c r="M167" s="7">
        <v>1</v>
      </c>
      <c r="N167" s="155"/>
    </row>
    <row r="168" spans="1:14" ht="41.25" customHeight="1" thickTop="1">
      <c r="A168" s="1672">
        <v>113</v>
      </c>
      <c r="B168" s="1673"/>
      <c r="C168" s="1672"/>
      <c r="D168" s="1674" t="s">
        <v>1987</v>
      </c>
      <c r="E168" s="1659">
        <v>0</v>
      </c>
      <c r="F168" s="1659">
        <v>0</v>
      </c>
      <c r="G168" s="159"/>
      <c r="H168" s="1660">
        <v>0</v>
      </c>
      <c r="I168" s="1659">
        <v>0</v>
      </c>
      <c r="J168" s="159"/>
      <c r="K168" s="1660">
        <v>0</v>
      </c>
      <c r="L168" s="166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74" t="str">
        <f>$B$7</f>
        <v>ОТЧЕТНИ ДАННИ ПО ЕБК ЗА ИЗПЪЛНЕНИЕТО НА БЮДЖЕТА</v>
      </c>
      <c r="C174" s="1975"/>
      <c r="D174" s="1975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458</v>
      </c>
      <c r="F175" s="225" t="s">
        <v>820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28" t="str">
        <f>$B$9</f>
        <v>ОУ Бачо Киро</v>
      </c>
      <c r="C176" s="1929"/>
      <c r="D176" s="1930"/>
      <c r="E176" s="115">
        <f>$E$9</f>
        <v>45658</v>
      </c>
      <c r="F176" s="226">
        <f>$F$9</f>
        <v>45961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71" t="str">
        <f>$B$12</f>
        <v>Велико Търново</v>
      </c>
      <c r="C179" s="1972"/>
      <c r="D179" s="1973"/>
      <c r="E179" s="231" t="s">
        <v>875</v>
      </c>
      <c r="F179" s="232" t="str">
        <f>$F$12</f>
        <v>5401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459</v>
      </c>
      <c r="I182" s="244"/>
      <c r="J182" s="244"/>
      <c r="K182" s="244"/>
      <c r="L182" s="1365" t="s">
        <v>459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728</v>
      </c>
      <c r="E183" s="1934" t="str">
        <f>CONCATENATE("Уточнен план ", $C$3, " - РАЗХОДИ - рекапитулация")</f>
        <v>Уточнен план 2025 - РАЗХОДИ - рекапитулация</v>
      </c>
      <c r="F183" s="1935"/>
      <c r="G183" s="1935"/>
      <c r="H183" s="1936"/>
      <c r="I183" s="1937" t="str">
        <f>CONCATENATE("Отчет ",$C$3, " - РАЗХОДИ - рекапитулация")</f>
        <v>Отчет 2025 - РАЗХОДИ - рекапитулация</v>
      </c>
      <c r="J183" s="1938"/>
      <c r="K183" s="1938"/>
      <c r="L183" s="1939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460</v>
      </c>
      <c r="D184" s="252" t="s">
        <v>664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729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40" t="s">
        <v>730</v>
      </c>
      <c r="D187" s="1941"/>
      <c r="E187" s="273">
        <f t="shared" ref="E187:L187" si="41">SUMIF($B$610:$B$19581,$B187,E$610:E$19581)</f>
        <v>2888637</v>
      </c>
      <c r="F187" s="274">
        <f t="shared" si="41"/>
        <v>2888637</v>
      </c>
      <c r="G187" s="275">
        <f t="shared" si="41"/>
        <v>0</v>
      </c>
      <c r="H187" s="276">
        <f t="shared" si="41"/>
        <v>0</v>
      </c>
      <c r="I187" s="274">
        <f t="shared" si="41"/>
        <v>2304879</v>
      </c>
      <c r="J187" s="275">
        <f t="shared" si="41"/>
        <v>0</v>
      </c>
      <c r="K187" s="276">
        <f t="shared" si="41"/>
        <v>0</v>
      </c>
      <c r="L187" s="273">
        <f t="shared" si="41"/>
        <v>2304879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731</v>
      </c>
      <c r="E188" s="281">
        <f t="shared" ref="E188:L189" si="43">SUMIF($C$610:$C$19581,$C188,E$610:E$19581)</f>
        <v>2888637</v>
      </c>
      <c r="F188" s="282">
        <f t="shared" si="43"/>
        <v>2888637</v>
      </c>
      <c r="G188" s="283">
        <f t="shared" si="43"/>
        <v>0</v>
      </c>
      <c r="H188" s="284">
        <f t="shared" si="43"/>
        <v>0</v>
      </c>
      <c r="I188" s="282">
        <f t="shared" si="43"/>
        <v>2304879</v>
      </c>
      <c r="J188" s="283">
        <f t="shared" si="43"/>
        <v>0</v>
      </c>
      <c r="K188" s="284">
        <f t="shared" si="43"/>
        <v>0</v>
      </c>
      <c r="L188" s="281">
        <f t="shared" si="43"/>
        <v>2304879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732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24" t="s">
        <v>733</v>
      </c>
      <c r="D190" s="1925"/>
      <c r="E190" s="273">
        <f t="shared" ref="E190:L190" si="44">SUMIF($B$610:$B$19581,$B190,E$610:E$19581)</f>
        <v>153175</v>
      </c>
      <c r="F190" s="274">
        <f t="shared" si="44"/>
        <v>153175</v>
      </c>
      <c r="G190" s="275">
        <f t="shared" si="44"/>
        <v>0</v>
      </c>
      <c r="H190" s="276">
        <f t="shared" si="44"/>
        <v>0</v>
      </c>
      <c r="I190" s="274">
        <f t="shared" si="44"/>
        <v>134013</v>
      </c>
      <c r="J190" s="275">
        <f t="shared" si="44"/>
        <v>0</v>
      </c>
      <c r="K190" s="276">
        <f t="shared" si="44"/>
        <v>0</v>
      </c>
      <c r="L190" s="273">
        <f t="shared" si="44"/>
        <v>134013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734</v>
      </c>
      <c r="E191" s="281">
        <f t="shared" ref="E191:L195" si="45">SUMIF($C$610:$C$19581,$C191,E$610:E$19581)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735</v>
      </c>
      <c r="E192" s="295">
        <f t="shared" si="45"/>
        <v>23410</v>
      </c>
      <c r="F192" s="296">
        <f t="shared" si="45"/>
        <v>23410</v>
      </c>
      <c r="G192" s="297">
        <f t="shared" si="45"/>
        <v>0</v>
      </c>
      <c r="H192" s="298">
        <f t="shared" si="45"/>
        <v>0</v>
      </c>
      <c r="I192" s="296">
        <f t="shared" si="45"/>
        <v>19991</v>
      </c>
      <c r="J192" s="297">
        <f t="shared" si="45"/>
        <v>0</v>
      </c>
      <c r="K192" s="298">
        <f t="shared" si="45"/>
        <v>0</v>
      </c>
      <c r="L192" s="295">
        <f t="shared" si="45"/>
        <v>19991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586</v>
      </c>
      <c r="E193" s="295">
        <f t="shared" si="45"/>
        <v>95056</v>
      </c>
      <c r="F193" s="296">
        <f t="shared" si="45"/>
        <v>95056</v>
      </c>
      <c r="G193" s="297">
        <f t="shared" si="45"/>
        <v>0</v>
      </c>
      <c r="H193" s="298">
        <f t="shared" si="45"/>
        <v>0</v>
      </c>
      <c r="I193" s="296">
        <f t="shared" si="45"/>
        <v>83587</v>
      </c>
      <c r="J193" s="297">
        <f t="shared" si="45"/>
        <v>0</v>
      </c>
      <c r="K193" s="298">
        <f t="shared" si="45"/>
        <v>0</v>
      </c>
      <c r="L193" s="295">
        <f t="shared" si="45"/>
        <v>83587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587</v>
      </c>
      <c r="E194" s="295">
        <f t="shared" si="45"/>
        <v>14049</v>
      </c>
      <c r="F194" s="296">
        <f t="shared" si="45"/>
        <v>14049</v>
      </c>
      <c r="G194" s="297">
        <f t="shared" si="45"/>
        <v>0</v>
      </c>
      <c r="H194" s="298">
        <f t="shared" si="45"/>
        <v>0</v>
      </c>
      <c r="I194" s="296">
        <f t="shared" si="45"/>
        <v>11838</v>
      </c>
      <c r="J194" s="297">
        <f t="shared" si="45"/>
        <v>0</v>
      </c>
      <c r="K194" s="298">
        <f t="shared" si="45"/>
        <v>0</v>
      </c>
      <c r="L194" s="295">
        <f t="shared" si="45"/>
        <v>11838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588</v>
      </c>
      <c r="E195" s="287">
        <f t="shared" si="45"/>
        <v>20660</v>
      </c>
      <c r="F195" s="288">
        <f t="shared" si="45"/>
        <v>20660</v>
      </c>
      <c r="G195" s="289">
        <f t="shared" si="45"/>
        <v>0</v>
      </c>
      <c r="H195" s="290">
        <f t="shared" si="45"/>
        <v>0</v>
      </c>
      <c r="I195" s="288">
        <f t="shared" si="45"/>
        <v>18597</v>
      </c>
      <c r="J195" s="289">
        <f t="shared" si="45"/>
        <v>0</v>
      </c>
      <c r="K195" s="290">
        <f t="shared" si="45"/>
        <v>0</v>
      </c>
      <c r="L195" s="287">
        <f t="shared" si="45"/>
        <v>18597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942" t="s">
        <v>188</v>
      </c>
      <c r="D196" s="1943"/>
      <c r="E196" s="273">
        <f t="shared" ref="E196:L196" si="46">SUMIF($B$610:$B$19581,$B196,E$610:E$19581)</f>
        <v>878205</v>
      </c>
      <c r="F196" s="274">
        <f t="shared" si="46"/>
        <v>878205</v>
      </c>
      <c r="G196" s="275">
        <f t="shared" si="46"/>
        <v>0</v>
      </c>
      <c r="H196" s="276">
        <f t="shared" si="46"/>
        <v>0</v>
      </c>
      <c r="I196" s="274">
        <f t="shared" si="46"/>
        <v>538695</v>
      </c>
      <c r="J196" s="275">
        <f t="shared" si="46"/>
        <v>0</v>
      </c>
      <c r="K196" s="276">
        <f t="shared" si="46"/>
        <v>0</v>
      </c>
      <c r="L196" s="273">
        <f t="shared" si="46"/>
        <v>538695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SUMIF($C$610:$C$19581,$C197,E$610:E$19581)</f>
        <v>393060</v>
      </c>
      <c r="F197" s="282">
        <f t="shared" si="47"/>
        <v>393060</v>
      </c>
      <c r="G197" s="283">
        <f t="shared" si="47"/>
        <v>0</v>
      </c>
      <c r="H197" s="284">
        <f t="shared" si="47"/>
        <v>0</v>
      </c>
      <c r="I197" s="282">
        <f t="shared" si="47"/>
        <v>268497</v>
      </c>
      <c r="J197" s="283">
        <f t="shared" si="47"/>
        <v>0</v>
      </c>
      <c r="K197" s="284">
        <f t="shared" si="47"/>
        <v>0</v>
      </c>
      <c r="L197" s="281">
        <f t="shared" si="47"/>
        <v>268497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894</v>
      </c>
      <c r="E198" s="295">
        <f t="shared" si="47"/>
        <v>129269</v>
      </c>
      <c r="F198" s="296">
        <f t="shared" si="47"/>
        <v>129269</v>
      </c>
      <c r="G198" s="297">
        <f t="shared" si="47"/>
        <v>0</v>
      </c>
      <c r="H198" s="298">
        <f t="shared" si="47"/>
        <v>0</v>
      </c>
      <c r="I198" s="296">
        <f t="shared" si="47"/>
        <v>88550</v>
      </c>
      <c r="J198" s="297">
        <f t="shared" si="47"/>
        <v>0</v>
      </c>
      <c r="K198" s="298">
        <f t="shared" si="47"/>
        <v>0</v>
      </c>
      <c r="L198" s="295">
        <f t="shared" si="47"/>
        <v>88550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207957</v>
      </c>
      <c r="F200" s="296">
        <f t="shared" si="47"/>
        <v>207957</v>
      </c>
      <c r="G200" s="297">
        <f t="shared" si="47"/>
        <v>0</v>
      </c>
      <c r="H200" s="298">
        <f t="shared" si="47"/>
        <v>0</v>
      </c>
      <c r="I200" s="296">
        <f t="shared" si="47"/>
        <v>117038</v>
      </c>
      <c r="J200" s="297">
        <f t="shared" si="47"/>
        <v>0</v>
      </c>
      <c r="K200" s="298">
        <f t="shared" si="47"/>
        <v>0</v>
      </c>
      <c r="L200" s="295">
        <f t="shared" si="47"/>
        <v>117038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147919</v>
      </c>
      <c r="F201" s="296">
        <f t="shared" si="47"/>
        <v>147919</v>
      </c>
      <c r="G201" s="297">
        <f t="shared" si="47"/>
        <v>0</v>
      </c>
      <c r="H201" s="298">
        <f t="shared" si="47"/>
        <v>0</v>
      </c>
      <c r="I201" s="296">
        <f t="shared" si="47"/>
        <v>64610</v>
      </c>
      <c r="J201" s="297">
        <f t="shared" si="47"/>
        <v>0</v>
      </c>
      <c r="K201" s="298">
        <f t="shared" si="47"/>
        <v>0</v>
      </c>
      <c r="L201" s="295">
        <f t="shared" si="47"/>
        <v>64610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44" t="s">
        <v>193</v>
      </c>
      <c r="D204" s="1945"/>
      <c r="E204" s="310">
        <f t="shared" ref="E204:L205" si="48">SUMIF($B$610:$B$19581,$B204,E$610:E$19581)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24" t="s">
        <v>194</v>
      </c>
      <c r="D205" s="1925"/>
      <c r="E205" s="310">
        <f t="shared" si="48"/>
        <v>1048579</v>
      </c>
      <c r="F205" s="274">
        <f t="shared" si="48"/>
        <v>1048406</v>
      </c>
      <c r="G205" s="275">
        <f t="shared" si="48"/>
        <v>173</v>
      </c>
      <c r="H205" s="276">
        <f t="shared" si="48"/>
        <v>0</v>
      </c>
      <c r="I205" s="274">
        <f t="shared" si="48"/>
        <v>385227</v>
      </c>
      <c r="J205" s="275">
        <f t="shared" si="48"/>
        <v>173</v>
      </c>
      <c r="K205" s="276">
        <f t="shared" si="48"/>
        <v>0</v>
      </c>
      <c r="L205" s="310">
        <f t="shared" si="48"/>
        <v>385400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SUMIF($C$610:$C$19581,$C206,E$610:E$19581)</f>
        <v>104200</v>
      </c>
      <c r="F206" s="282">
        <f t="shared" si="49"/>
        <v>104200</v>
      </c>
      <c r="G206" s="283">
        <f t="shared" si="49"/>
        <v>0</v>
      </c>
      <c r="H206" s="284">
        <f t="shared" si="49"/>
        <v>0</v>
      </c>
      <c r="I206" s="282">
        <f t="shared" si="49"/>
        <v>59297</v>
      </c>
      <c r="J206" s="283">
        <f t="shared" si="49"/>
        <v>0</v>
      </c>
      <c r="K206" s="284">
        <f t="shared" si="49"/>
        <v>0</v>
      </c>
      <c r="L206" s="281">
        <f t="shared" si="49"/>
        <v>59297</v>
      </c>
      <c r="M206" s="7">
        <f t="shared" si="42"/>
        <v>1</v>
      </c>
      <c r="N206" s="277"/>
    </row>
    <row r="207" spans="1:14" ht="18.75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600</v>
      </c>
      <c r="F207" s="296">
        <f t="shared" si="49"/>
        <v>600</v>
      </c>
      <c r="G207" s="297">
        <f t="shared" si="49"/>
        <v>0</v>
      </c>
      <c r="H207" s="298">
        <f t="shared" si="49"/>
        <v>0</v>
      </c>
      <c r="I207" s="296">
        <f t="shared" si="49"/>
        <v>395</v>
      </c>
      <c r="J207" s="297">
        <f t="shared" si="49"/>
        <v>0</v>
      </c>
      <c r="K207" s="298">
        <f t="shared" si="49"/>
        <v>0</v>
      </c>
      <c r="L207" s="295">
        <f t="shared" si="49"/>
        <v>395</v>
      </c>
      <c r="M207" s="7">
        <f t="shared" si="42"/>
        <v>1</v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4800</v>
      </c>
      <c r="F208" s="296">
        <f t="shared" si="49"/>
        <v>4800</v>
      </c>
      <c r="G208" s="297">
        <f t="shared" si="49"/>
        <v>0</v>
      </c>
      <c r="H208" s="298">
        <f t="shared" si="49"/>
        <v>0</v>
      </c>
      <c r="I208" s="296">
        <f t="shared" si="49"/>
        <v>4800</v>
      </c>
      <c r="J208" s="297">
        <f t="shared" si="49"/>
        <v>0</v>
      </c>
      <c r="K208" s="298">
        <f t="shared" si="49"/>
        <v>0</v>
      </c>
      <c r="L208" s="295">
        <f t="shared" si="49"/>
        <v>4800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126179</v>
      </c>
      <c r="F209" s="296">
        <f t="shared" si="49"/>
        <v>126179</v>
      </c>
      <c r="G209" s="297">
        <f t="shared" si="49"/>
        <v>0</v>
      </c>
      <c r="H209" s="298">
        <f t="shared" si="49"/>
        <v>0</v>
      </c>
      <c r="I209" s="296">
        <f t="shared" si="49"/>
        <v>66016</v>
      </c>
      <c r="J209" s="297">
        <f t="shared" si="49"/>
        <v>0</v>
      </c>
      <c r="K209" s="298">
        <f t="shared" si="49"/>
        <v>0</v>
      </c>
      <c r="L209" s="295">
        <f t="shared" si="49"/>
        <v>66016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57912</v>
      </c>
      <c r="F210" s="296">
        <f t="shared" si="49"/>
        <v>57912</v>
      </c>
      <c r="G210" s="297">
        <f t="shared" si="49"/>
        <v>0</v>
      </c>
      <c r="H210" s="298">
        <f t="shared" si="49"/>
        <v>0</v>
      </c>
      <c r="I210" s="296">
        <f t="shared" si="49"/>
        <v>53970</v>
      </c>
      <c r="J210" s="297">
        <f t="shared" si="49"/>
        <v>0</v>
      </c>
      <c r="K210" s="298">
        <f t="shared" si="49"/>
        <v>0</v>
      </c>
      <c r="L210" s="295">
        <f t="shared" si="49"/>
        <v>53970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80000</v>
      </c>
      <c r="F211" s="315">
        <f t="shared" si="49"/>
        <v>80000</v>
      </c>
      <c r="G211" s="316">
        <f t="shared" si="49"/>
        <v>0</v>
      </c>
      <c r="H211" s="317">
        <f t="shared" si="49"/>
        <v>0</v>
      </c>
      <c r="I211" s="315">
        <f t="shared" si="49"/>
        <v>68760</v>
      </c>
      <c r="J211" s="316">
        <f t="shared" si="49"/>
        <v>0</v>
      </c>
      <c r="K211" s="317">
        <f t="shared" si="49"/>
        <v>0</v>
      </c>
      <c r="L211" s="314">
        <f t="shared" si="49"/>
        <v>68760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83106</v>
      </c>
      <c r="F212" s="321">
        <f t="shared" si="49"/>
        <v>83106</v>
      </c>
      <c r="G212" s="322">
        <f t="shared" si="49"/>
        <v>0</v>
      </c>
      <c r="H212" s="323">
        <f t="shared" si="49"/>
        <v>0</v>
      </c>
      <c r="I212" s="321">
        <f t="shared" si="49"/>
        <v>81106</v>
      </c>
      <c r="J212" s="322">
        <f t="shared" si="49"/>
        <v>0</v>
      </c>
      <c r="K212" s="323">
        <f t="shared" si="49"/>
        <v>0</v>
      </c>
      <c r="L212" s="320">
        <f t="shared" si="49"/>
        <v>81106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68621</v>
      </c>
      <c r="F213" s="327">
        <f t="shared" si="49"/>
        <v>68621</v>
      </c>
      <c r="G213" s="328">
        <f t="shared" si="49"/>
        <v>0</v>
      </c>
      <c r="H213" s="329">
        <f t="shared" si="49"/>
        <v>0</v>
      </c>
      <c r="I213" s="327">
        <f t="shared" si="49"/>
        <v>48900</v>
      </c>
      <c r="J213" s="328">
        <f t="shared" si="49"/>
        <v>0</v>
      </c>
      <c r="K213" s="329">
        <f t="shared" si="49"/>
        <v>0</v>
      </c>
      <c r="L213" s="326">
        <f t="shared" si="49"/>
        <v>48900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5173</v>
      </c>
      <c r="F214" s="321">
        <f t="shared" si="49"/>
        <v>5000</v>
      </c>
      <c r="G214" s="322">
        <f t="shared" si="49"/>
        <v>173</v>
      </c>
      <c r="H214" s="323">
        <f t="shared" si="49"/>
        <v>0</v>
      </c>
      <c r="I214" s="321">
        <f t="shared" si="49"/>
        <v>1983</v>
      </c>
      <c r="J214" s="322">
        <f t="shared" si="49"/>
        <v>173</v>
      </c>
      <c r="K214" s="323">
        <f t="shared" si="49"/>
        <v>0</v>
      </c>
      <c r="L214" s="320">
        <f t="shared" si="49"/>
        <v>2156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859</v>
      </c>
      <c r="E216" s="326">
        <f t="shared" ref="E216:L222" si="50">SUMIF($C$610:$C$19581,$C216,E$610:E$19581)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hidden="1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0</v>
      </c>
      <c r="F217" s="321">
        <f t="shared" si="50"/>
        <v>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 t="str">
        <f t="shared" si="42"/>
        <v/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787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299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517988</v>
      </c>
      <c r="F222" s="288">
        <f t="shared" si="50"/>
        <v>517988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914" t="s">
        <v>266</v>
      </c>
      <c r="D223" s="1915"/>
      <c r="E223" s="310">
        <f t="shared" ref="E223:L223" si="51">SUMIF($B$610:$B$19581,$B223,E$610:E$19581)</f>
        <v>47410</v>
      </c>
      <c r="F223" s="274">
        <f t="shared" si="51"/>
        <v>47410</v>
      </c>
      <c r="G223" s="275">
        <f t="shared" si="51"/>
        <v>0</v>
      </c>
      <c r="H223" s="276">
        <f t="shared" si="51"/>
        <v>0</v>
      </c>
      <c r="I223" s="274">
        <f t="shared" si="51"/>
        <v>47410</v>
      </c>
      <c r="J223" s="275">
        <f t="shared" si="51"/>
        <v>0</v>
      </c>
      <c r="K223" s="276">
        <f t="shared" si="51"/>
        <v>0</v>
      </c>
      <c r="L223" s="310">
        <f t="shared" si="51"/>
        <v>47410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896</v>
      </c>
      <c r="E224" s="281">
        <f t="shared" ref="E224:L226" si="52">SUMIF($C$610:$C$19581,$C224,E$610:E$19581)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897</v>
      </c>
      <c r="E225" s="295">
        <f t="shared" si="52"/>
        <v>47410</v>
      </c>
      <c r="F225" s="296">
        <f t="shared" si="52"/>
        <v>47410</v>
      </c>
      <c r="G225" s="297">
        <f t="shared" si="52"/>
        <v>0</v>
      </c>
      <c r="H225" s="298">
        <f t="shared" si="52"/>
        <v>0</v>
      </c>
      <c r="I225" s="296">
        <f t="shared" si="52"/>
        <v>47410</v>
      </c>
      <c r="J225" s="297">
        <f t="shared" si="52"/>
        <v>0</v>
      </c>
      <c r="K225" s="298">
        <f t="shared" si="52"/>
        <v>0</v>
      </c>
      <c r="L225" s="295">
        <f t="shared" si="52"/>
        <v>47410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14" t="s">
        <v>708</v>
      </c>
      <c r="D227" s="1915"/>
      <c r="E227" s="310">
        <f t="shared" ref="E227:L227" si="53">SUMIF($B$610:$B$19581,$B227,E$610:E$19581)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SUMIF($C$610:$C$19581,$C228,E$610:E$19581)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14" t="s">
        <v>213</v>
      </c>
      <c r="D233" s="1915"/>
      <c r="E233" s="310">
        <f t="shared" ref="E233:L233" si="55">SUMIF($B$610:$B$19581,$B233,E$610:E$19581)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300</v>
      </c>
      <c r="E234" s="281">
        <f t="shared" ref="E234:L235" si="56">SUMIF($C$610:$C$19581,$C234,E$610:E$19581)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14" t="s">
        <v>215</v>
      </c>
      <c r="D236" s="1915"/>
      <c r="E236" s="310">
        <f t="shared" ref="E236:L239" si="57">SUMIF($B$610:$B$19581,$B236,E$610:E$19581)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22" t="s">
        <v>216</v>
      </c>
      <c r="D237" s="1923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22" t="s">
        <v>217</v>
      </c>
      <c r="D238" s="1923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22" t="s">
        <v>1640</v>
      </c>
      <c r="D239" s="1923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2169</v>
      </c>
      <c r="E240" s="281">
        <f t="shared" ref="E240:L242" si="58">SUMIF($C$610:$C$19581,$C240,E$610:E$19581)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2170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3" hidden="1" customHeight="1">
      <c r="A242" s="23">
        <v>245</v>
      </c>
      <c r="B242" s="292"/>
      <c r="C242" s="285">
        <v>2890</v>
      </c>
      <c r="D242" s="361" t="s">
        <v>2171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914" t="s">
        <v>218</v>
      </c>
      <c r="D243" s="1915"/>
      <c r="E243" s="310">
        <f t="shared" ref="E243:L243" si="59">SUMIF($B$610:$B$19581,$B243,E$610:E$19581)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1988</v>
      </c>
      <c r="E244" s="281">
        <f t="shared" ref="E244:L251" si="60">SUMIF($C$610:$C$19581,$C244,E$610:E$19581)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.5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.5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1989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2038</v>
      </c>
      <c r="D252" s="672"/>
      <c r="E252" s="310">
        <f t="shared" ref="E252:L252" si="61">SUMIF($B$610:$B$19581,$B252,E$610:E$19581)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SUMIF($C$610:$C$19581,$C253,E$610:E$19581)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702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2049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914" t="s">
        <v>227</v>
      </c>
      <c r="D258" s="1915"/>
      <c r="E258" s="310">
        <f t="shared" ref="E258:L261" si="64">SUMIF($B$610:$B$19581,$B258,E$610:E$19581)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914" t="s">
        <v>228</v>
      </c>
      <c r="D259" s="1915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914" t="s">
        <v>229</v>
      </c>
      <c r="D260" s="1915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>
      <c r="A261" s="22">
        <v>495</v>
      </c>
      <c r="B261" s="272">
        <v>4200</v>
      </c>
      <c r="C261" s="1914" t="s">
        <v>230</v>
      </c>
      <c r="D261" s="1915"/>
      <c r="E261" s="310">
        <f t="shared" si="64"/>
        <v>3447</v>
      </c>
      <c r="F261" s="274">
        <f t="shared" si="64"/>
        <v>2500</v>
      </c>
      <c r="G261" s="275">
        <f t="shared" si="64"/>
        <v>947</v>
      </c>
      <c r="H261" s="276">
        <f t="shared" si="64"/>
        <v>0</v>
      </c>
      <c r="I261" s="274">
        <f t="shared" si="64"/>
        <v>989</v>
      </c>
      <c r="J261" s="275">
        <f t="shared" si="64"/>
        <v>947</v>
      </c>
      <c r="K261" s="276">
        <f t="shared" si="64"/>
        <v>0</v>
      </c>
      <c r="L261" s="310">
        <f t="shared" si="64"/>
        <v>1936</v>
      </c>
      <c r="M261" s="7">
        <f t="shared" si="63"/>
        <v>1</v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SUMIF($C$610:$C$19581,$C262,E$610:E$19581)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3447</v>
      </c>
      <c r="F267" s="288">
        <f t="shared" si="65"/>
        <v>2500</v>
      </c>
      <c r="G267" s="289">
        <f t="shared" si="65"/>
        <v>947</v>
      </c>
      <c r="H267" s="290">
        <f t="shared" si="65"/>
        <v>0</v>
      </c>
      <c r="I267" s="288">
        <f t="shared" si="65"/>
        <v>989</v>
      </c>
      <c r="J267" s="289">
        <f t="shared" si="65"/>
        <v>947</v>
      </c>
      <c r="K267" s="290">
        <f t="shared" si="65"/>
        <v>0</v>
      </c>
      <c r="L267" s="287">
        <f t="shared" si="65"/>
        <v>1936</v>
      </c>
      <c r="M267" s="7">
        <f t="shared" si="63"/>
        <v>1</v>
      </c>
      <c r="N267" s="277"/>
    </row>
    <row r="268" spans="1:14" s="15" customFormat="1" hidden="1">
      <c r="A268" s="22">
        <v>635</v>
      </c>
      <c r="B268" s="272">
        <v>4300</v>
      </c>
      <c r="C268" s="1914" t="s">
        <v>1645</v>
      </c>
      <c r="D268" s="1915"/>
      <c r="E268" s="310">
        <f t="shared" ref="E268:L268" si="66">SUMIF($B$610:$B$19581,$B268,E$610:E$19581)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SUMIF($C$610:$C$19581,$C269,E$610:E$19581)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914" t="s">
        <v>1642</v>
      </c>
      <c r="D272" s="1915"/>
      <c r="E272" s="310">
        <f t="shared" ref="E272:L275" si="68">SUMIF($B$610:$B$19581,$B272,E$610:E$19581)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914" t="s">
        <v>1643</v>
      </c>
      <c r="D273" s="1915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922" t="s">
        <v>240</v>
      </c>
      <c r="D274" s="1923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914" t="s">
        <v>267</v>
      </c>
      <c r="D275" s="1915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268</v>
      </c>
      <c r="E276" s="281">
        <f t="shared" ref="E276:L277" si="69">SUMIF($C$610:$C$19581,$C276,E$610:E$19581)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269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>
      <c r="A278" s="22">
        <v>700</v>
      </c>
      <c r="B278" s="365">
        <v>5100</v>
      </c>
      <c r="C278" s="1918" t="s">
        <v>241</v>
      </c>
      <c r="D278" s="1919"/>
      <c r="E278" s="310">
        <f t="shared" ref="E278:L279" si="70">SUMIF($B$610:$B$19581,$B278,E$610:E$19581)</f>
        <v>79030</v>
      </c>
      <c r="F278" s="274">
        <f t="shared" si="70"/>
        <v>79030</v>
      </c>
      <c r="G278" s="275">
        <f t="shared" si="70"/>
        <v>0</v>
      </c>
      <c r="H278" s="276">
        <f t="shared" si="70"/>
        <v>0</v>
      </c>
      <c r="I278" s="274">
        <f t="shared" si="70"/>
        <v>79030</v>
      </c>
      <c r="J278" s="275">
        <f t="shared" si="70"/>
        <v>0</v>
      </c>
      <c r="K278" s="276">
        <f t="shared" si="70"/>
        <v>0</v>
      </c>
      <c r="L278" s="310">
        <f t="shared" si="70"/>
        <v>79030</v>
      </c>
      <c r="M278" s="7">
        <f t="shared" si="63"/>
        <v>1</v>
      </c>
      <c r="N278" s="277"/>
    </row>
    <row r="279" spans="1:14" s="41" customFormat="1">
      <c r="A279" s="22">
        <v>710</v>
      </c>
      <c r="B279" s="365">
        <v>5200</v>
      </c>
      <c r="C279" s="1918" t="s">
        <v>242</v>
      </c>
      <c r="D279" s="1919"/>
      <c r="E279" s="310">
        <f t="shared" si="70"/>
        <v>34576</v>
      </c>
      <c r="F279" s="274">
        <f t="shared" si="70"/>
        <v>34576</v>
      </c>
      <c r="G279" s="275">
        <f t="shared" si="70"/>
        <v>0</v>
      </c>
      <c r="H279" s="276">
        <f t="shared" si="70"/>
        <v>0</v>
      </c>
      <c r="I279" s="274">
        <f t="shared" si="70"/>
        <v>34576</v>
      </c>
      <c r="J279" s="275">
        <f t="shared" si="70"/>
        <v>0</v>
      </c>
      <c r="K279" s="276">
        <f t="shared" si="70"/>
        <v>0</v>
      </c>
      <c r="L279" s="310">
        <f t="shared" si="70"/>
        <v>34576</v>
      </c>
      <c r="M279" s="7">
        <f t="shared" si="63"/>
        <v>1</v>
      </c>
      <c r="N279" s="277"/>
    </row>
    <row r="280" spans="1:14" s="42" customFormat="1" ht="18.75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SUMIF($C$610:$C$19581,$C280,E$610:E$19581)</f>
        <v>10116</v>
      </c>
      <c r="F280" s="282">
        <f t="shared" si="71"/>
        <v>10116</v>
      </c>
      <c r="G280" s="283">
        <f t="shared" si="71"/>
        <v>0</v>
      </c>
      <c r="H280" s="284">
        <f t="shared" si="71"/>
        <v>0</v>
      </c>
      <c r="I280" s="282">
        <f t="shared" si="71"/>
        <v>10116</v>
      </c>
      <c r="J280" s="283">
        <f t="shared" si="71"/>
        <v>0</v>
      </c>
      <c r="K280" s="284">
        <f t="shared" si="71"/>
        <v>0</v>
      </c>
      <c r="L280" s="281">
        <f t="shared" si="71"/>
        <v>10116</v>
      </c>
      <c r="M280" s="7">
        <f t="shared" si="63"/>
        <v>1</v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customHeight="1">
      <c r="A282" s="23">
        <v>725</v>
      </c>
      <c r="B282" s="366"/>
      <c r="C282" s="369">
        <v>5203</v>
      </c>
      <c r="D282" s="370" t="s">
        <v>609</v>
      </c>
      <c r="E282" s="295">
        <f t="shared" si="71"/>
        <v>24460</v>
      </c>
      <c r="F282" s="296">
        <f t="shared" si="71"/>
        <v>24460</v>
      </c>
      <c r="G282" s="297">
        <f t="shared" si="71"/>
        <v>0</v>
      </c>
      <c r="H282" s="298">
        <f t="shared" si="71"/>
        <v>0</v>
      </c>
      <c r="I282" s="296">
        <f t="shared" si="71"/>
        <v>24460</v>
      </c>
      <c r="J282" s="297">
        <f t="shared" si="71"/>
        <v>0</v>
      </c>
      <c r="K282" s="298">
        <f t="shared" si="71"/>
        <v>0</v>
      </c>
      <c r="L282" s="295">
        <f t="shared" si="71"/>
        <v>24460</v>
      </c>
      <c r="M282" s="7">
        <f t="shared" si="63"/>
        <v>1</v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610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611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612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613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918" t="s">
        <v>614</v>
      </c>
      <c r="D287" s="1919"/>
      <c r="E287" s="310">
        <f t="shared" ref="E287:L287" si="72">SUMIF($B$610:$B$19581,$B287,E$610:E$19581)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301</v>
      </c>
      <c r="E288" s="281">
        <f t="shared" ref="E288:L289" si="73">SUMIF($C$610:$C$19581,$C288,E$610:E$19581)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615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918" t="s">
        <v>672</v>
      </c>
      <c r="D290" s="1919"/>
      <c r="E290" s="310">
        <f t="shared" ref="E290:L291" si="74">SUMIF($B$610:$B$19581,$B290,E$610:E$19581)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914" t="s">
        <v>673</v>
      </c>
      <c r="D291" s="1915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674</v>
      </c>
      <c r="E292" s="281">
        <f t="shared" ref="E292:L295" si="75">SUMIF($C$610:$C$19581,$C292,E$610:E$19581)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675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676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677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920" t="s">
        <v>899</v>
      </c>
      <c r="D296" s="1921"/>
      <c r="E296" s="310">
        <f t="shared" ref="E296:L296" si="76">SUMIF($B$610:$B$19581,$B296,E$610:E$19581)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678</v>
      </c>
      <c r="E297" s="281">
        <f t="shared" ref="E297:L299" si="77">SUMIF($C$610:$C$19581,$C297,E$610:E$19581)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679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680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C299" s="2"/>
      <c r="BD299" s="32"/>
    </row>
    <row r="300" spans="1:56" s="15" customFormat="1" hidden="1">
      <c r="A300" s="22">
        <v>820</v>
      </c>
      <c r="B300" s="381">
        <v>98</v>
      </c>
      <c r="C300" s="1916" t="s">
        <v>681</v>
      </c>
      <c r="D300" s="1917"/>
      <c r="E300" s="382">
        <f t="shared" ref="E300:L300" si="78">SUMIF($B$610:$B$19581,$B300,E$610:E$19581)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892</v>
      </c>
      <c r="C304" s="393" t="s">
        <v>727</v>
      </c>
      <c r="D304" s="394" t="s">
        <v>900</v>
      </c>
      <c r="E304" s="395">
        <f t="shared" ref="E304:L304" si="79">SUMIF($C$610:$C$19581,$C304,E$610:E$19581)</f>
        <v>5133059</v>
      </c>
      <c r="F304" s="396">
        <f t="shared" si="79"/>
        <v>5131939</v>
      </c>
      <c r="G304" s="397">
        <f t="shared" si="79"/>
        <v>1120</v>
      </c>
      <c r="H304" s="398">
        <f t="shared" si="79"/>
        <v>0</v>
      </c>
      <c r="I304" s="396">
        <f t="shared" si="79"/>
        <v>3524819</v>
      </c>
      <c r="J304" s="397">
        <f t="shared" si="79"/>
        <v>1120</v>
      </c>
      <c r="K304" s="398">
        <f t="shared" si="79"/>
        <v>0</v>
      </c>
      <c r="L304" s="395">
        <f t="shared" si="79"/>
        <v>3525939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976"/>
      <c r="C309" s="1977"/>
      <c r="D309" s="1977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978"/>
      <c r="C311" s="1977"/>
      <c r="D311" s="1977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978"/>
      <c r="C314" s="1977"/>
      <c r="D314" s="1977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979"/>
      <c r="C347" s="1979"/>
      <c r="D347" s="1979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84" t="str">
        <f>$B$7</f>
        <v>ОТЧЕТНИ ДАННИ ПО ЕБК ЗА ИЗПЪЛНЕНИЕТО НА БЮДЖЕТА</v>
      </c>
      <c r="C351" s="1984"/>
      <c r="D351" s="1984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874</v>
      </c>
      <c r="F352" s="406" t="s">
        <v>820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928" t="str">
        <f>$B$9</f>
        <v>ОУ Бачо Киро</v>
      </c>
      <c r="C353" s="1929"/>
      <c r="D353" s="1930"/>
      <c r="E353" s="115">
        <f>$E$9</f>
        <v>45658</v>
      </c>
      <c r="F353" s="407">
        <f>$F$9</f>
        <v>45961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71" t="str">
        <f>$B$12</f>
        <v>Велико Търново</v>
      </c>
      <c r="C356" s="1972"/>
      <c r="D356" s="1973"/>
      <c r="E356" s="410" t="s">
        <v>875</v>
      </c>
      <c r="F356" s="232" t="str">
        <f>$F$12</f>
        <v>5401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5" thickBot="1">
      <c r="A359" s="36"/>
      <c r="B359" s="228"/>
      <c r="C359" s="391"/>
      <c r="D359" s="400"/>
      <c r="E359" s="223"/>
      <c r="F359" s="244"/>
      <c r="G359" s="244"/>
      <c r="H359" s="245" t="s">
        <v>459</v>
      </c>
      <c r="I359" s="244"/>
      <c r="J359" s="244"/>
      <c r="K359" s="244"/>
      <c r="L359" s="246" t="s">
        <v>459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901</v>
      </c>
      <c r="E360" s="1952" t="str">
        <f>CONCATENATE("Уточнен план ", $C$3, " - ТРАНСФЕРИ и ВРЕМ. БЕЗЛ. ЗАЕМИ")</f>
        <v>Уточнен план 2025 - ТРАНСФЕРИ и ВРЕМ. БЕЗЛ. ЗАЕМИ</v>
      </c>
      <c r="F360" s="1953"/>
      <c r="G360" s="1953"/>
      <c r="H360" s="1954"/>
      <c r="I360" s="1955" t="str">
        <f>CONCATENATE("Отчет ", $C$3, " - ТРАНСФЕРИ и ВРЕМ. БЕЗЛ. ЗАЕМИ")</f>
        <v>Отчет 2025 - ТРАНСФЕРИ и ВРЕМ. БЕЗЛ. ЗАЕМИ</v>
      </c>
      <c r="J360" s="1956"/>
      <c r="K360" s="1956"/>
      <c r="L360" s="1957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460</v>
      </c>
      <c r="D361" s="420" t="s">
        <v>664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.75">
      <c r="A362" s="36">
        <v>1</v>
      </c>
      <c r="B362" s="425" t="s">
        <v>902</v>
      </c>
      <c r="C362" s="426"/>
      <c r="D362" s="427" t="s">
        <v>665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82" t="s">
        <v>270</v>
      </c>
      <c r="D364" s="1983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271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272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325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326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273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274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275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276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277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278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279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280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302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980" t="s">
        <v>281</v>
      </c>
      <c r="D378" s="1981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903</v>
      </c>
      <c r="E379" s="1372">
        <f t="shared" si="83"/>
        <v>0</v>
      </c>
      <c r="F379" s="1700">
        <v>0</v>
      </c>
      <c r="G379" s="1708">
        <v>0</v>
      </c>
      <c r="H379" s="1699">
        <v>0</v>
      </c>
      <c r="I379" s="1700">
        <v>0</v>
      </c>
      <c r="J379" s="1708">
        <v>0</v>
      </c>
      <c r="K379" s="1699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904</v>
      </c>
      <c r="E380" s="1370">
        <f t="shared" si="83"/>
        <v>0</v>
      </c>
      <c r="F380" s="1709"/>
      <c r="G380" s="1707">
        <v>0</v>
      </c>
      <c r="H380" s="452">
        <v>0</v>
      </c>
      <c r="I380" s="1709"/>
      <c r="J380" s="1707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905</v>
      </c>
      <c r="E381" s="1368">
        <f t="shared" si="83"/>
        <v>0</v>
      </c>
      <c r="F381" s="1710">
        <v>0</v>
      </c>
      <c r="G381" s="159"/>
      <c r="H381" s="160">
        <v>0</v>
      </c>
      <c r="I381" s="1710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282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2042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2041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1974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980" t="s">
        <v>303</v>
      </c>
      <c r="D386" s="1981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283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304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305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980" t="s">
        <v>246</v>
      </c>
      <c r="D391" s="1981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321</v>
      </c>
      <c r="E392" s="1367">
        <f t="shared" si="83"/>
        <v>0</v>
      </c>
      <c r="F392" s="482">
        <v>0</v>
      </c>
      <c r="G392" s="1666">
        <v>0</v>
      </c>
      <c r="H392" s="154">
        <v>0</v>
      </c>
      <c r="I392" s="482">
        <v>0</v>
      </c>
      <c r="J392" s="1666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322</v>
      </c>
      <c r="E393" s="1371">
        <f t="shared" si="83"/>
        <v>0</v>
      </c>
      <c r="F393" s="1664">
        <v>0</v>
      </c>
      <c r="G393" s="1665">
        <v>0</v>
      </c>
      <c r="H393" s="468">
        <v>0</v>
      </c>
      <c r="I393" s="1664">
        <v>0</v>
      </c>
      <c r="J393" s="1665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customHeight="1">
      <c r="A394" s="39">
        <v>160</v>
      </c>
      <c r="B394" s="454">
        <v>6100</v>
      </c>
      <c r="C394" s="1980" t="s">
        <v>247</v>
      </c>
      <c r="D394" s="1981"/>
      <c r="E394" s="1366">
        <f t="shared" ref="E394:L394" si="89">SUM(E395:E398)</f>
        <v>5096833</v>
      </c>
      <c r="F394" s="455">
        <f t="shared" si="89"/>
        <v>5095713</v>
      </c>
      <c r="G394" s="469">
        <f t="shared" si="89"/>
        <v>1120</v>
      </c>
      <c r="H394" s="441">
        <f>SUM(H395:H398)</f>
        <v>0</v>
      </c>
      <c r="I394" s="455">
        <f t="shared" si="89"/>
        <v>4374832</v>
      </c>
      <c r="J394" s="440">
        <f t="shared" si="89"/>
        <v>1120</v>
      </c>
      <c r="K394" s="441">
        <f>SUM(K395:K398)</f>
        <v>0</v>
      </c>
      <c r="L394" s="1366">
        <f t="shared" si="89"/>
        <v>4375952</v>
      </c>
      <c r="M394" s="7">
        <f t="shared" si="82"/>
        <v>1</v>
      </c>
      <c r="N394" s="408"/>
    </row>
    <row r="395" spans="1:14" ht="18.75" customHeight="1">
      <c r="A395" s="36">
        <v>165</v>
      </c>
      <c r="B395" s="171"/>
      <c r="C395" s="150">
        <v>6101</v>
      </c>
      <c r="D395" s="151" t="s">
        <v>684</v>
      </c>
      <c r="E395" s="1367">
        <f t="shared" si="83"/>
        <v>4259</v>
      </c>
      <c r="F395" s="152">
        <v>4259</v>
      </c>
      <c r="G395" s="153"/>
      <c r="H395" s="154">
        <v>0</v>
      </c>
      <c r="I395" s="152">
        <v>4259</v>
      </c>
      <c r="J395" s="153"/>
      <c r="K395" s="154">
        <v>0</v>
      </c>
      <c r="L395" s="1367">
        <f>I395+J395+K395</f>
        <v>4259</v>
      </c>
      <c r="M395" s="7">
        <f t="shared" si="82"/>
        <v>1</v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685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589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5092574</v>
      </c>
      <c r="F398" s="173">
        <v>5091454</v>
      </c>
      <c r="G398" s="174">
        <v>1120</v>
      </c>
      <c r="H398" s="175">
        <v>0</v>
      </c>
      <c r="I398" s="173">
        <v>4370573</v>
      </c>
      <c r="J398" s="174">
        <v>1120</v>
      </c>
      <c r="K398" s="175">
        <v>0</v>
      </c>
      <c r="L398" s="1376">
        <f>I398+J398+K398</f>
        <v>4371693</v>
      </c>
      <c r="M398" s="7">
        <f t="shared" si="82"/>
        <v>1</v>
      </c>
      <c r="N398" s="408"/>
    </row>
    <row r="399" spans="1:14" s="15" customFormat="1" ht="18.75" customHeight="1">
      <c r="A399" s="22">
        <v>185</v>
      </c>
      <c r="B399" s="454">
        <v>6200</v>
      </c>
      <c r="C399" s="1980" t="s">
        <v>249</v>
      </c>
      <c r="D399" s="1981"/>
      <c r="E399" s="1366">
        <f t="shared" ref="E399:L399" si="90">SUM(E400:E401)</f>
        <v>-272</v>
      </c>
      <c r="F399" s="455">
        <f t="shared" si="90"/>
        <v>-272</v>
      </c>
      <c r="G399" s="469">
        <f t="shared" si="90"/>
        <v>0</v>
      </c>
      <c r="H399" s="441">
        <f>SUM(H400:H401)</f>
        <v>0</v>
      </c>
      <c r="I399" s="455">
        <f t="shared" si="90"/>
        <v>-272</v>
      </c>
      <c r="J399" s="440">
        <f t="shared" si="90"/>
        <v>0</v>
      </c>
      <c r="K399" s="441">
        <f>SUM(K400:K401)</f>
        <v>0</v>
      </c>
      <c r="L399" s="1366">
        <f t="shared" si="90"/>
        <v>-272</v>
      </c>
      <c r="M399" s="7">
        <f t="shared" si="82"/>
        <v>1</v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1975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customHeight="1">
      <c r="A401" s="23">
        <v>195</v>
      </c>
      <c r="B401" s="149"/>
      <c r="C401" s="179">
        <v>6202</v>
      </c>
      <c r="D401" s="474" t="s">
        <v>2047</v>
      </c>
      <c r="E401" s="1371">
        <f t="shared" si="83"/>
        <v>-272</v>
      </c>
      <c r="F401" s="173">
        <v>-272</v>
      </c>
      <c r="G401" s="174"/>
      <c r="H401" s="175">
        <v>0</v>
      </c>
      <c r="I401" s="173">
        <v>-272</v>
      </c>
      <c r="J401" s="174"/>
      <c r="K401" s="175">
        <v>0</v>
      </c>
      <c r="L401" s="1371">
        <f>I401+J401+K401</f>
        <v>-272</v>
      </c>
      <c r="M401" s="7">
        <f t="shared" si="82"/>
        <v>1</v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980" t="s">
        <v>250</v>
      </c>
      <c r="D402" s="1981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1975</v>
      </c>
      <c r="E403" s="1367">
        <f t="shared" si="83"/>
        <v>0</v>
      </c>
      <c r="F403" s="482">
        <v>0</v>
      </c>
      <c r="G403" s="1666">
        <v>0</v>
      </c>
      <c r="H403" s="154">
        <v>0</v>
      </c>
      <c r="I403" s="482">
        <v>0</v>
      </c>
      <c r="J403" s="1666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323</v>
      </c>
      <c r="E404" s="1371">
        <f t="shared" si="83"/>
        <v>0</v>
      </c>
      <c r="F404" s="1664">
        <v>0</v>
      </c>
      <c r="G404" s="1665">
        <v>0</v>
      </c>
      <c r="H404" s="468">
        <v>0</v>
      </c>
      <c r="I404" s="1664">
        <v>0</v>
      </c>
      <c r="J404" s="1665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2.25" hidden="1" customHeight="1">
      <c r="A405" s="26">
        <v>210</v>
      </c>
      <c r="B405" s="454">
        <v>6400</v>
      </c>
      <c r="C405" s="1980" t="s">
        <v>2174</v>
      </c>
      <c r="D405" s="1981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324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323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980" t="s">
        <v>667</v>
      </c>
      <c r="D408" s="1981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980" t="s">
        <v>668</v>
      </c>
      <c r="D409" s="1981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980" t="s">
        <v>686</v>
      </c>
      <c r="D412" s="1981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687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306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980" t="s">
        <v>253</v>
      </c>
      <c r="D415" s="1981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688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669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906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689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690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892</v>
      </c>
      <c r="C422" s="489" t="s">
        <v>727</v>
      </c>
      <c r="D422" s="490" t="s">
        <v>907</v>
      </c>
      <c r="E422" s="508">
        <f t="shared" ref="E422:L422" si="97">SUM(E364,E378,E386,E391,E394,E399,E402,E405,E408,E409,E412,E415)</f>
        <v>5096561</v>
      </c>
      <c r="F422" s="491">
        <f t="shared" si="97"/>
        <v>5095441</v>
      </c>
      <c r="G422" s="492">
        <f t="shared" si="97"/>
        <v>1120</v>
      </c>
      <c r="H422" s="511">
        <f>SUM(H364,H378,H386,H391,H394,H399,H402,H405,H408,H409,H412,H415)</f>
        <v>0</v>
      </c>
      <c r="I422" s="491">
        <f t="shared" si="97"/>
        <v>4374560</v>
      </c>
      <c r="J422" s="492">
        <f t="shared" si="97"/>
        <v>1120</v>
      </c>
      <c r="K422" s="511">
        <f>SUM(K364,K378,K386,K391,K394,K399,K402,K405,K408,K409,K412,K415)</f>
        <v>0</v>
      </c>
      <c r="L422" s="508">
        <f t="shared" si="97"/>
        <v>4375680</v>
      </c>
      <c r="M422" s="7">
        <f t="shared" si="82"/>
        <v>1</v>
      </c>
      <c r="N422" s="405"/>
    </row>
    <row r="423" spans="1:14" ht="16.5" hidden="1" thickTop="1">
      <c r="A423" s="36">
        <v>261</v>
      </c>
      <c r="B423" s="493" t="s">
        <v>908</v>
      </c>
      <c r="C423" s="494"/>
      <c r="D423" s="495" t="s">
        <v>666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5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980" t="s">
        <v>753</v>
      </c>
      <c r="D425" s="1981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980" t="s">
        <v>691</v>
      </c>
      <c r="D426" s="1981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customHeight="1" thickTop="1">
      <c r="A427" s="22">
        <v>285</v>
      </c>
      <c r="B427" s="454">
        <v>7600</v>
      </c>
      <c r="C427" s="1980" t="s">
        <v>254</v>
      </c>
      <c r="D427" s="1981"/>
      <c r="E427" s="1366">
        <f>F427+G427+H427</f>
        <v>18446</v>
      </c>
      <c r="F427" s="479">
        <v>18446</v>
      </c>
      <c r="G427" s="480"/>
      <c r="H427" s="1462">
        <v>0</v>
      </c>
      <c r="I427" s="479">
        <v>18446</v>
      </c>
      <c r="J427" s="480"/>
      <c r="K427" s="1462">
        <v>0</v>
      </c>
      <c r="L427" s="1366">
        <f>I427+J427+K427</f>
        <v>18446</v>
      </c>
      <c r="M427" s="7">
        <f t="shared" si="82"/>
        <v>1</v>
      </c>
      <c r="N427" s="405"/>
    </row>
    <row r="428" spans="1:14" s="15" customFormat="1" ht="18" hidden="1" customHeight="1">
      <c r="A428" s="22">
        <v>295</v>
      </c>
      <c r="B428" s="454">
        <v>7700</v>
      </c>
      <c r="C428" s="1980" t="s">
        <v>670</v>
      </c>
      <c r="D428" s="1981"/>
      <c r="E428" s="1366">
        <f>F428+G428+H428</f>
        <v>0</v>
      </c>
      <c r="F428" s="1657">
        <v>0</v>
      </c>
      <c r="G428" s="1658">
        <v>0</v>
      </c>
      <c r="H428" s="1656">
        <v>0</v>
      </c>
      <c r="I428" s="1657">
        <v>0</v>
      </c>
      <c r="J428" s="1658">
        <v>0</v>
      </c>
      <c r="K428" s="1656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980" t="s">
        <v>909</v>
      </c>
      <c r="D429" s="1981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692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idden="1">
      <c r="A431" s="23">
        <v>225</v>
      </c>
      <c r="B431" s="149"/>
      <c r="C431" s="162">
        <v>7888</v>
      </c>
      <c r="D431" s="185" t="s">
        <v>910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Bot="1">
      <c r="A432" s="23">
        <v>315</v>
      </c>
      <c r="B432" s="505" t="s">
        <v>892</v>
      </c>
      <c r="C432" s="506" t="s">
        <v>727</v>
      </c>
      <c r="D432" s="507" t="s">
        <v>911</v>
      </c>
      <c r="E432" s="508">
        <f t="shared" ref="E432:L432" si="99">SUM(E425,E426,E427,E428,E429)</f>
        <v>18446</v>
      </c>
      <c r="F432" s="509">
        <f t="shared" si="99"/>
        <v>18446</v>
      </c>
      <c r="G432" s="510">
        <f t="shared" si="99"/>
        <v>0</v>
      </c>
      <c r="H432" s="511">
        <f>SUM(H425,H426,H427,H428,H429)</f>
        <v>0</v>
      </c>
      <c r="I432" s="509">
        <f t="shared" si="99"/>
        <v>18446</v>
      </c>
      <c r="J432" s="510">
        <f t="shared" si="99"/>
        <v>0</v>
      </c>
      <c r="K432" s="511">
        <f t="shared" si="99"/>
        <v>0</v>
      </c>
      <c r="L432" s="508">
        <f t="shared" si="99"/>
        <v>18446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87" t="str">
        <f>$B$7</f>
        <v>ОТЧЕТНИ ДАННИ ПО ЕБК ЗА ИЗПЪЛНЕНИЕТО НА БЮДЖЕТА</v>
      </c>
      <c r="C436" s="1988"/>
      <c r="D436" s="1988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874</v>
      </c>
      <c r="F437" s="406" t="s">
        <v>820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928" t="str">
        <f>$B$9</f>
        <v>ОУ Бачо Киро</v>
      </c>
      <c r="C438" s="1929"/>
      <c r="D438" s="1930"/>
      <c r="E438" s="115">
        <f>$E$9</f>
        <v>45658</v>
      </c>
      <c r="F438" s="407">
        <f>$F$9</f>
        <v>45961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71" t="str">
        <f>$B$12</f>
        <v>Велико Търново</v>
      </c>
      <c r="C441" s="1972"/>
      <c r="D441" s="1973"/>
      <c r="E441" s="410" t="s">
        <v>875</v>
      </c>
      <c r="F441" s="232" t="str">
        <f>$F$12</f>
        <v>5401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9.5">
      <c r="A443" s="23"/>
      <c r="B443" s="237"/>
      <c r="C443" s="237"/>
      <c r="D443" s="515" t="s">
        <v>876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">
        <v>459</v>
      </c>
      <c r="I444" s="244"/>
      <c r="J444" s="244"/>
      <c r="K444" s="244"/>
      <c r="L444" s="1365" t="s">
        <v>459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934" t="str">
        <f>CONCATENATE("Уточнен план ", $C$3, " - БЮДЖЕТНО САЛДО")</f>
        <v>Уточнен план 2025 - БЮДЖЕТНО САЛДО</v>
      </c>
      <c r="F445" s="1935"/>
      <c r="G445" s="1935"/>
      <c r="H445" s="1936"/>
      <c r="I445" s="1958" t="str">
        <f>CONCATENATE("Отчет ",$C$3, " - БЮДЖЕТНО САЛДО")</f>
        <v>Отчет 2025 - БЮДЖЕТНО САЛДО</v>
      </c>
      <c r="J445" s="1959"/>
      <c r="K445" s="1959"/>
      <c r="L445" s="1960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870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9.5" thickBot="1">
      <c r="A447" s="23"/>
      <c r="B447" s="524"/>
      <c r="C447" s="525"/>
      <c r="D447" s="526" t="s">
        <v>871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872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886239</v>
      </c>
      <c r="J448" s="539">
        <f t="shared" si="101"/>
        <v>0</v>
      </c>
      <c r="K448" s="540">
        <f t="shared" si="101"/>
        <v>0</v>
      </c>
      <c r="L448" s="541">
        <f t="shared" si="101"/>
        <v>886239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873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-886239</v>
      </c>
      <c r="J449" s="546">
        <f t="shared" si="102"/>
        <v>0</v>
      </c>
      <c r="K449" s="547">
        <f t="shared" si="102"/>
        <v>0</v>
      </c>
      <c r="L449" s="548">
        <f>+L600</f>
        <v>-886239</v>
      </c>
      <c r="M449" s="7">
        <v>1</v>
      </c>
      <c r="N449" s="514"/>
    </row>
    <row r="450" spans="1:14" ht="16.5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926" t="str">
        <f>$B$7</f>
        <v>ОТЧЕТНИ ДАННИ ПО ЕБК ЗА ИЗПЪЛНЕНИЕТО НА БЮДЖЕТА</v>
      </c>
      <c r="C452" s="1927"/>
      <c r="D452" s="1927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874</v>
      </c>
      <c r="F453" s="406" t="s">
        <v>820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928" t="str">
        <f>$B$9</f>
        <v>ОУ Бачо Киро</v>
      </c>
      <c r="C454" s="1929"/>
      <c r="D454" s="1930"/>
      <c r="E454" s="115">
        <f>$E$9</f>
        <v>45658</v>
      </c>
      <c r="F454" s="407">
        <f>$F$9</f>
        <v>45961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71" t="str">
        <f>$B$12</f>
        <v>Велико Търново</v>
      </c>
      <c r="C457" s="1972"/>
      <c r="D457" s="1973"/>
      <c r="E457" s="410" t="s">
        <v>875</v>
      </c>
      <c r="F457" s="232" t="str">
        <f>$F$12</f>
        <v>5401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9.5">
      <c r="A459" s="23"/>
      <c r="B459" s="236"/>
      <c r="C459" s="237"/>
      <c r="D459" s="515" t="s">
        <v>876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459</v>
      </c>
      <c r="I460" s="244"/>
      <c r="J460" s="244"/>
      <c r="K460" s="244"/>
      <c r="L460" s="1365" t="s">
        <v>459</v>
      </c>
      <c r="M460" s="7">
        <v>1</v>
      </c>
      <c r="N460" s="514"/>
    </row>
    <row r="461" spans="1:14" ht="22.5" customHeight="1">
      <c r="A461" s="23"/>
      <c r="B461" s="553" t="s">
        <v>912</v>
      </c>
      <c r="C461" s="554"/>
      <c r="D461" s="555"/>
      <c r="E461" s="1946" t="str">
        <f>CONCATENATE("Уточнен план ", $C$3, " - ФИНАНСИРАНЕ НА БЮДЖЕТНО САЛДО")</f>
        <v>Уточнен план 2025 - ФИНАНСИРАНЕ НА БЮДЖЕТНО САЛДО</v>
      </c>
      <c r="F461" s="1947"/>
      <c r="G461" s="1947"/>
      <c r="H461" s="1948"/>
      <c r="I461" s="1961" t="str">
        <f>CONCATENATE("Отчет ", $C$3, " -ФИНАНСИРАНЕ НА БЮДЖЕТНО САЛДО")</f>
        <v>Отчет 2025 -ФИНАНСИРАНЕ НА БЮДЖЕТНО САЛДО</v>
      </c>
      <c r="J461" s="1962"/>
      <c r="K461" s="1962"/>
      <c r="L461" s="1963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460</v>
      </c>
      <c r="D462" s="558" t="s">
        <v>664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.75">
      <c r="A463" s="23">
        <v>1</v>
      </c>
      <c r="B463" s="563"/>
      <c r="C463" s="564"/>
      <c r="D463" s="565" t="s">
        <v>682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985" t="s">
        <v>754</v>
      </c>
      <c r="D464" s="1986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671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755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756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2002" t="s">
        <v>757</v>
      </c>
      <c r="D468" s="2002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758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759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2002" t="s">
        <v>1990</v>
      </c>
      <c r="D471" s="2002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1991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1992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985" t="s">
        <v>760</v>
      </c>
      <c r="D474" s="1986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761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.5" hidden="1">
      <c r="A476" s="23">
        <v>85</v>
      </c>
      <c r="B476" s="149"/>
      <c r="C476" s="162">
        <v>7369</v>
      </c>
      <c r="D476" s="585" t="s">
        <v>762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.5" hidden="1">
      <c r="A477" s="23">
        <v>90</v>
      </c>
      <c r="B477" s="149"/>
      <c r="C477" s="587">
        <v>7370</v>
      </c>
      <c r="D477" s="588" t="s">
        <v>763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764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765</v>
      </c>
      <c r="E479" s="1368">
        <f t="shared" si="109"/>
        <v>0</v>
      </c>
      <c r="F479" s="1652">
        <v>0</v>
      </c>
      <c r="G479" s="1652">
        <v>0</v>
      </c>
      <c r="H479" s="574">
        <v>0</v>
      </c>
      <c r="I479" s="1652">
        <v>0</v>
      </c>
      <c r="J479" s="1652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766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2003" t="s">
        <v>767</v>
      </c>
      <c r="D481" s="2004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S481" s="2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768</v>
      </c>
      <c r="E482" s="1381">
        <f>F482+G482+H482</f>
        <v>0</v>
      </c>
      <c r="F482" s="1652">
        <v>0</v>
      </c>
      <c r="G482" s="1652">
        <v>0</v>
      </c>
      <c r="H482" s="573">
        <v>0</v>
      </c>
      <c r="I482" s="1652">
        <v>0</v>
      </c>
      <c r="J482" s="1652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769</v>
      </c>
      <c r="E483" s="1380">
        <f>F483+G483+H483</f>
        <v>0</v>
      </c>
      <c r="F483" s="1652">
        <v>0</v>
      </c>
      <c r="G483" s="1652">
        <v>0</v>
      </c>
      <c r="H483" s="575">
        <v>0</v>
      </c>
      <c r="I483" s="1652">
        <v>0</v>
      </c>
      <c r="J483" s="1652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991" t="s">
        <v>913</v>
      </c>
      <c r="D484" s="1991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770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771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772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773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774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775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776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284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914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915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916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917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652">
        <v>0</v>
      </c>
      <c r="G497" s="1652">
        <v>0</v>
      </c>
      <c r="H497" s="591">
        <v>0</v>
      </c>
      <c r="I497" s="1652">
        <v>0</v>
      </c>
      <c r="J497" s="1652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285</v>
      </c>
      <c r="E498" s="1381">
        <f t="shared" si="113"/>
        <v>0</v>
      </c>
      <c r="F498" s="1652">
        <v>0</v>
      </c>
      <c r="G498" s="1652">
        <v>0</v>
      </c>
      <c r="H498" s="574">
        <v>0</v>
      </c>
      <c r="I498" s="1652">
        <v>0</v>
      </c>
      <c r="J498" s="1652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286</v>
      </c>
      <c r="E499" s="1371">
        <f t="shared" si="113"/>
        <v>0</v>
      </c>
      <c r="F499" s="1652">
        <v>0</v>
      </c>
      <c r="G499" s="1652">
        <v>0</v>
      </c>
      <c r="H499" s="575">
        <v>0</v>
      </c>
      <c r="I499" s="1652">
        <v>0</v>
      </c>
      <c r="J499" s="1652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994" t="s">
        <v>918</v>
      </c>
      <c r="D500" s="1995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287</v>
      </c>
      <c r="E501" s="1367">
        <f>F501+G501+H501</f>
        <v>0</v>
      </c>
      <c r="F501" s="1652">
        <v>0</v>
      </c>
      <c r="G501" s="1652">
        <v>0</v>
      </c>
      <c r="H501" s="573">
        <v>0</v>
      </c>
      <c r="I501" s="1652">
        <v>0</v>
      </c>
      <c r="J501" s="1652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288</v>
      </c>
      <c r="E502" s="1369">
        <f>F502+G502+H502</f>
        <v>0</v>
      </c>
      <c r="F502" s="1652">
        <v>0</v>
      </c>
      <c r="G502" s="1652">
        <v>0</v>
      </c>
      <c r="H502" s="586">
        <v>0</v>
      </c>
      <c r="I502" s="1652">
        <v>0</v>
      </c>
      <c r="J502" s="1652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5" hidden="1">
      <c r="A503" s="23">
        <v>235</v>
      </c>
      <c r="B503" s="181"/>
      <c r="C503" s="448">
        <v>8121</v>
      </c>
      <c r="D503" s="604" t="s">
        <v>289</v>
      </c>
      <c r="E503" s="1370">
        <f>F503+G503+H503</f>
        <v>0</v>
      </c>
      <c r="F503" s="1652">
        <v>0</v>
      </c>
      <c r="G503" s="1652">
        <v>0</v>
      </c>
      <c r="H503" s="574">
        <v>0</v>
      </c>
      <c r="I503" s="1652">
        <v>0</v>
      </c>
      <c r="J503" s="1652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652">
        <v>0</v>
      </c>
      <c r="G504" s="1652">
        <v>0</v>
      </c>
      <c r="H504" s="574">
        <v>0</v>
      </c>
      <c r="I504" s="1652">
        <v>0</v>
      </c>
      <c r="J504" s="1652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994" t="s">
        <v>24</v>
      </c>
      <c r="D505" s="1995"/>
      <c r="E505" s="594">
        <f>F505+G505+H505</f>
        <v>0</v>
      </c>
      <c r="F505" s="1654">
        <v>0</v>
      </c>
      <c r="G505" s="1655">
        <v>0</v>
      </c>
      <c r="H505" s="1653">
        <v>0</v>
      </c>
      <c r="I505" s="1654">
        <v>0</v>
      </c>
      <c r="J505" s="1655">
        <v>0</v>
      </c>
      <c r="K505" s="1653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996" t="s">
        <v>919</v>
      </c>
      <c r="D506" s="1996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991" t="s">
        <v>33</v>
      </c>
      <c r="D515" s="1991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991" t="s">
        <v>37</v>
      </c>
      <c r="D519" s="1991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466</v>
      </c>
      <c r="E523" s="1386">
        <f>F523+G523+H523</f>
        <v>0</v>
      </c>
      <c r="F523" s="1703">
        <v>0</v>
      </c>
      <c r="G523" s="1705">
        <v>0</v>
      </c>
      <c r="H523" s="1701">
        <v>0</v>
      </c>
      <c r="I523" s="1703">
        <v>0</v>
      </c>
      <c r="J523" s="1705">
        <v>0</v>
      </c>
      <c r="K523" s="1701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991" t="s">
        <v>920</v>
      </c>
      <c r="D524" s="1998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290</v>
      </c>
      <c r="E525" s="1367">
        <f>F525+G525+H525</f>
        <v>0</v>
      </c>
      <c r="F525" s="1652">
        <v>0</v>
      </c>
      <c r="G525" s="1652">
        <v>0</v>
      </c>
      <c r="H525" s="573">
        <v>0</v>
      </c>
      <c r="I525" s="1652">
        <v>0</v>
      </c>
      <c r="J525" s="1652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291</v>
      </c>
      <c r="E526" s="1371">
        <f>F526+G526+H526</f>
        <v>0</v>
      </c>
      <c r="F526" s="1652">
        <v>0</v>
      </c>
      <c r="G526" s="1652">
        <v>0</v>
      </c>
      <c r="H526" s="586">
        <v>0</v>
      </c>
      <c r="I526" s="1652">
        <v>0</v>
      </c>
      <c r="J526" s="1652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customHeight="1">
      <c r="A527" s="22">
        <v>355</v>
      </c>
      <c r="B527" s="610">
        <v>8800</v>
      </c>
      <c r="C527" s="1994" t="s">
        <v>921</v>
      </c>
      <c r="D527" s="1990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46772</v>
      </c>
      <c r="J527" s="569">
        <f t="shared" si="122"/>
        <v>0</v>
      </c>
      <c r="K527" s="570">
        <f t="shared" si="122"/>
        <v>0</v>
      </c>
      <c r="L527" s="567">
        <f t="shared" si="122"/>
        <v>46772</v>
      </c>
      <c r="M527" s="7">
        <f t="shared" si="105"/>
        <v>1</v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295</v>
      </c>
      <c r="E528" s="1377">
        <f t="shared" ref="E528:E533" si="123">F528+G528+H528</f>
        <v>0</v>
      </c>
      <c r="F528" s="1704">
        <v>0</v>
      </c>
      <c r="G528" s="1706">
        <v>0</v>
      </c>
      <c r="H528" s="1702">
        <v>0</v>
      </c>
      <c r="I528" s="1704">
        <v>0</v>
      </c>
      <c r="J528" s="1706">
        <v>0</v>
      </c>
      <c r="K528" s="1702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296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customHeight="1">
      <c r="A530" s="23">
        <v>365</v>
      </c>
      <c r="B530" s="149"/>
      <c r="C530" s="156">
        <v>8803</v>
      </c>
      <c r="D530" s="157" t="s">
        <v>922</v>
      </c>
      <c r="E530" s="1375">
        <f t="shared" si="123"/>
        <v>0</v>
      </c>
      <c r="F530" s="158"/>
      <c r="G530" s="159"/>
      <c r="H530" s="574">
        <v>0</v>
      </c>
      <c r="I530" s="158">
        <v>46772</v>
      </c>
      <c r="J530" s="159"/>
      <c r="K530" s="574">
        <v>0</v>
      </c>
      <c r="L530" s="1375">
        <f t="shared" si="118"/>
        <v>46772</v>
      </c>
      <c r="M530" s="7">
        <f t="shared" si="124"/>
        <v>1</v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292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293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294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92" t="s">
        <v>307</v>
      </c>
      <c r="D534" s="1993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791</v>
      </c>
      <c r="E535" s="1377">
        <f t="shared" ref="E535:E598" si="126">F535+G535+H535</f>
        <v>0</v>
      </c>
      <c r="F535" s="1652">
        <v>0</v>
      </c>
      <c r="G535" s="1652">
        <v>0</v>
      </c>
      <c r="H535" s="573">
        <v>0</v>
      </c>
      <c r="I535" s="1652">
        <v>0</v>
      </c>
      <c r="J535" s="1652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5" hidden="1">
      <c r="A536" s="23">
        <v>385</v>
      </c>
      <c r="B536" s="195"/>
      <c r="C536" s="156">
        <v>8902</v>
      </c>
      <c r="D536" s="157" t="s">
        <v>792</v>
      </c>
      <c r="E536" s="1375">
        <f t="shared" si="126"/>
        <v>0</v>
      </c>
      <c r="F536" s="1652">
        <v>0</v>
      </c>
      <c r="G536" s="1652">
        <v>0</v>
      </c>
      <c r="H536" s="574">
        <v>0</v>
      </c>
      <c r="I536" s="1652">
        <v>0</v>
      </c>
      <c r="J536" s="1652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693</v>
      </c>
      <c r="E537" s="1376">
        <f t="shared" si="126"/>
        <v>0</v>
      </c>
      <c r="F537" s="1652">
        <v>0</v>
      </c>
      <c r="G537" s="1652">
        <v>0</v>
      </c>
      <c r="H537" s="575">
        <v>0</v>
      </c>
      <c r="I537" s="1652">
        <v>0</v>
      </c>
      <c r="J537" s="1652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991" t="s">
        <v>923</v>
      </c>
      <c r="D538" s="1991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97" t="s">
        <v>924</v>
      </c>
      <c r="D539" s="1997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469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470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471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472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89" t="s">
        <v>925</v>
      </c>
      <c r="D544" s="1990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473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474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991" t="s">
        <v>926</v>
      </c>
      <c r="D547" s="1991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793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475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794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795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.5" hidden="1">
      <c r="A552" s="44">
        <v>456</v>
      </c>
      <c r="B552" s="149"/>
      <c r="C552" s="448">
        <v>9321</v>
      </c>
      <c r="D552" s="621" t="s">
        <v>476</v>
      </c>
      <c r="E552" s="1387">
        <f t="shared" si="126"/>
        <v>0</v>
      </c>
      <c r="F552" s="1652">
        <v>0</v>
      </c>
      <c r="G552" s="1652">
        <v>0</v>
      </c>
      <c r="H552" s="574">
        <v>0</v>
      </c>
      <c r="I552" s="1652">
        <v>0</v>
      </c>
      <c r="J552" s="1652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.5" hidden="1">
      <c r="A553" s="44">
        <v>457</v>
      </c>
      <c r="B553" s="149"/>
      <c r="C553" s="156">
        <v>9322</v>
      </c>
      <c r="D553" s="622" t="s">
        <v>800</v>
      </c>
      <c r="E553" s="1375">
        <f t="shared" si="126"/>
        <v>0</v>
      </c>
      <c r="F553" s="1652">
        <v>0</v>
      </c>
      <c r="G553" s="1652">
        <v>0</v>
      </c>
      <c r="H553" s="574">
        <v>0</v>
      </c>
      <c r="I553" s="1652">
        <v>0</v>
      </c>
      <c r="J553" s="1652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.5" hidden="1">
      <c r="A554" s="44">
        <v>458</v>
      </c>
      <c r="B554" s="149"/>
      <c r="C554" s="156">
        <v>9323</v>
      </c>
      <c r="D554" s="622" t="s">
        <v>801</v>
      </c>
      <c r="E554" s="1375">
        <f t="shared" si="126"/>
        <v>0</v>
      </c>
      <c r="F554" s="1652">
        <v>0</v>
      </c>
      <c r="G554" s="1652">
        <v>0</v>
      </c>
      <c r="H554" s="574">
        <v>0</v>
      </c>
      <c r="I554" s="1652">
        <v>0</v>
      </c>
      <c r="J554" s="1652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.5" hidden="1">
      <c r="A555" s="44">
        <v>459</v>
      </c>
      <c r="B555" s="149"/>
      <c r="C555" s="156">
        <v>9324</v>
      </c>
      <c r="D555" s="622" t="s">
        <v>802</v>
      </c>
      <c r="E555" s="1375">
        <f t="shared" si="126"/>
        <v>0</v>
      </c>
      <c r="F555" s="1652">
        <v>0</v>
      </c>
      <c r="G555" s="1652">
        <v>0</v>
      </c>
      <c r="H555" s="574">
        <v>0</v>
      </c>
      <c r="I555" s="1652">
        <v>0</v>
      </c>
      <c r="J555" s="1652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803</v>
      </c>
      <c r="E556" s="1375">
        <f t="shared" si="126"/>
        <v>0</v>
      </c>
      <c r="F556" s="1652">
        <v>0</v>
      </c>
      <c r="G556" s="1652">
        <v>0</v>
      </c>
      <c r="H556" s="574">
        <v>0</v>
      </c>
      <c r="I556" s="1652">
        <v>0</v>
      </c>
      <c r="J556" s="1652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804</v>
      </c>
      <c r="E557" s="1375">
        <f t="shared" si="126"/>
        <v>0</v>
      </c>
      <c r="F557" s="1652">
        <v>0</v>
      </c>
      <c r="G557" s="1652">
        <v>0</v>
      </c>
      <c r="H557" s="574">
        <v>0</v>
      </c>
      <c r="I557" s="1652">
        <v>0</v>
      </c>
      <c r="J557" s="1652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805</v>
      </c>
      <c r="E558" s="1375">
        <f t="shared" si="126"/>
        <v>0</v>
      </c>
      <c r="F558" s="1652">
        <v>0</v>
      </c>
      <c r="G558" s="1652">
        <v>0</v>
      </c>
      <c r="H558" s="574">
        <v>0</v>
      </c>
      <c r="I558" s="1652">
        <v>0</v>
      </c>
      <c r="J558" s="1652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806</v>
      </c>
      <c r="E559" s="1373">
        <f t="shared" si="126"/>
        <v>0</v>
      </c>
      <c r="F559" s="1668">
        <v>0</v>
      </c>
      <c r="G559" s="1669">
        <v>0</v>
      </c>
      <c r="H559" s="1670">
        <v>0</v>
      </c>
      <c r="I559" s="1669">
        <v>0</v>
      </c>
      <c r="J559" s="1669">
        <v>0</v>
      </c>
      <c r="K559" s="1670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5" hidden="1">
      <c r="A560" s="44">
        <v>462</v>
      </c>
      <c r="B560" s="149"/>
      <c r="C560" s="464">
        <v>9330</v>
      </c>
      <c r="D560" s="609" t="s">
        <v>807</v>
      </c>
      <c r="E560" s="1388">
        <f t="shared" si="126"/>
        <v>0</v>
      </c>
      <c r="F560" s="624"/>
      <c r="G560" s="625"/>
      <c r="H560" s="1667">
        <v>0</v>
      </c>
      <c r="I560" s="624"/>
      <c r="J560" s="625"/>
      <c r="K560" s="1667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5" hidden="1">
      <c r="A561" s="36"/>
      <c r="B561" s="149"/>
      <c r="C561" s="448">
        <v>9336</v>
      </c>
      <c r="D561" s="621" t="s">
        <v>927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5" hidden="1">
      <c r="A562" s="44">
        <v>462</v>
      </c>
      <c r="B562" s="149"/>
      <c r="C562" s="156">
        <v>9337</v>
      </c>
      <c r="D562" s="157" t="s">
        <v>928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929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930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931</v>
      </c>
      <c r="E565" s="1387">
        <f t="shared" si="126"/>
        <v>0</v>
      </c>
      <c r="F565" s="1652">
        <v>0</v>
      </c>
      <c r="G565" s="1652">
        <v>0</v>
      </c>
      <c r="H565" s="574">
        <v>0</v>
      </c>
      <c r="I565" s="1652">
        <v>0</v>
      </c>
      <c r="J565" s="1652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932</v>
      </c>
      <c r="E566" s="1373">
        <f t="shared" si="126"/>
        <v>0</v>
      </c>
      <c r="F566" s="1652">
        <v>0</v>
      </c>
      <c r="G566" s="1652">
        <v>0</v>
      </c>
      <c r="H566" s="586">
        <v>0</v>
      </c>
      <c r="I566" s="1652">
        <v>0</v>
      </c>
      <c r="J566" s="1652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933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934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customHeight="1">
      <c r="A569" s="39">
        <v>470</v>
      </c>
      <c r="B569" s="566">
        <v>9500</v>
      </c>
      <c r="C569" s="1989" t="s">
        <v>935</v>
      </c>
      <c r="D569" s="1989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-933011</v>
      </c>
      <c r="J569" s="569">
        <f t="shared" si="130"/>
        <v>0</v>
      </c>
      <c r="K569" s="570">
        <f t="shared" si="130"/>
        <v>0</v>
      </c>
      <c r="L569" s="567">
        <f t="shared" si="130"/>
        <v>-933011</v>
      </c>
      <c r="M569" s="7">
        <f t="shared" si="124"/>
        <v>1</v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808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809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849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850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810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811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customHeight="1">
      <c r="A576" s="36">
        <v>505</v>
      </c>
      <c r="B576" s="149"/>
      <c r="C576" s="156">
        <v>9507</v>
      </c>
      <c r="D576" s="593" t="s">
        <v>812</v>
      </c>
      <c r="E576" s="1381">
        <f t="shared" si="126"/>
        <v>0</v>
      </c>
      <c r="F576" s="152"/>
      <c r="G576" s="153"/>
      <c r="H576" s="1671">
        <v>0</v>
      </c>
      <c r="I576" s="152">
        <v>-933011</v>
      </c>
      <c r="J576" s="153">
        <v>0</v>
      </c>
      <c r="K576" s="1671">
        <v>0</v>
      </c>
      <c r="L576" s="1381">
        <f t="shared" si="131"/>
        <v>-933011</v>
      </c>
      <c r="M576" s="7">
        <f t="shared" si="124"/>
        <v>1</v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813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851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852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814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815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816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.5" hidden="1">
      <c r="A583" s="36">
        <v>540</v>
      </c>
      <c r="B583" s="149"/>
      <c r="C583" s="587">
        <v>9514</v>
      </c>
      <c r="D583" s="602" t="s">
        <v>817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936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937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938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939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5" hidden="1">
      <c r="A588" s="36">
        <v>561</v>
      </c>
      <c r="B588" s="149"/>
      <c r="C588" s="464">
        <v>9549</v>
      </c>
      <c r="D588" s="632" t="s">
        <v>818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89" t="s">
        <v>940</v>
      </c>
      <c r="D589" s="1990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941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942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943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944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89" t="s">
        <v>819</v>
      </c>
      <c r="D594" s="1990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796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797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798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799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2175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892</v>
      </c>
      <c r="C600" s="648" t="s">
        <v>727</v>
      </c>
      <c r="D600" s="649" t="s">
        <v>945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-886239</v>
      </c>
      <c r="J600" s="652">
        <f t="shared" si="135"/>
        <v>0</v>
      </c>
      <c r="K600" s="654">
        <f t="shared" si="135"/>
        <v>0</v>
      </c>
      <c r="L600" s="650">
        <f t="shared" si="135"/>
        <v>-886239</v>
      </c>
      <c r="M600" s="7">
        <v>1</v>
      </c>
      <c r="N600" s="514"/>
    </row>
    <row r="601" spans="1:14" ht="16.5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861</v>
      </c>
      <c r="G603" s="2017" t="s">
        <v>2190</v>
      </c>
      <c r="H603" s="2018"/>
      <c r="I603" s="2018"/>
      <c r="J603" s="2019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2007" t="s">
        <v>862</v>
      </c>
      <c r="H604" s="2007"/>
      <c r="I604" s="2007"/>
      <c r="J604" s="2007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863</v>
      </c>
      <c r="D606" s="658" t="s">
        <v>2190</v>
      </c>
      <c r="E606" s="659"/>
      <c r="F606" s="218" t="s">
        <v>864</v>
      </c>
      <c r="G606" s="1999" t="s">
        <v>2192</v>
      </c>
      <c r="H606" s="2000"/>
      <c r="I606" s="2000"/>
      <c r="J606" s="2001"/>
      <c r="K606" s="103"/>
      <c r="L606" s="228"/>
      <c r="M606" s="7">
        <v>1</v>
      </c>
      <c r="N606" s="514"/>
    </row>
    <row r="607" spans="1:14" ht="21.75" customHeight="1">
      <c r="A607" s="23"/>
      <c r="B607" s="2005" t="s">
        <v>865</v>
      </c>
      <c r="C607" s="2006"/>
      <c r="D607" s="660" t="s">
        <v>866</v>
      </c>
      <c r="E607" s="661"/>
      <c r="F607" s="662"/>
      <c r="G607" s="2007" t="s">
        <v>862</v>
      </c>
      <c r="H607" s="2007"/>
      <c r="I607" s="2007"/>
      <c r="J607" s="2007"/>
      <c r="K607" s="103"/>
      <c r="L607" s="228"/>
      <c r="M607" s="7">
        <v>1</v>
      </c>
      <c r="N607" s="514"/>
    </row>
    <row r="608" spans="1:14" ht="24.75" customHeight="1">
      <c r="A608" s="36"/>
      <c r="B608" s="2008" t="s">
        <v>2191</v>
      </c>
      <c r="C608" s="2009"/>
      <c r="D608" s="663" t="s">
        <v>867</v>
      </c>
      <c r="E608" s="664"/>
      <c r="F608" s="665"/>
      <c r="G608" s="666" t="s">
        <v>868</v>
      </c>
      <c r="H608" s="2010" t="s">
        <v>2193</v>
      </c>
      <c r="I608" s="2011"/>
      <c r="J608" s="2012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869</v>
      </c>
      <c r="H610" s="2010"/>
      <c r="I610" s="2011"/>
      <c r="J610" s="2012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 ht="18.75" hidden="1">
      <c r="A614" s="22">
        <v>775</v>
      </c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77"/>
      <c r="M614" s="74" t="e">
        <f>(IF(#REF!&lt;&gt;0,$G$2,IF(#REF!&lt;&gt;0,$G$2,"")))</f>
        <v>#REF!</v>
      </c>
      <c r="N614" s="2"/>
    </row>
    <row r="615" spans="1:241" ht="18.75" hidden="1">
      <c r="A615" s="23">
        <v>780</v>
      </c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77"/>
      <c r="M615" s="74" t="e">
        <f>(IF(#REF!&lt;&gt;0,$G$2,IF(#REF!&lt;&gt;0,$G$2,"")))</f>
        <v>#REF!</v>
      </c>
      <c r="N615" s="2"/>
    </row>
    <row r="616" spans="1:241" hidden="1">
      <c r="A616" s="23">
        <v>785</v>
      </c>
      <c r="N616" s="2"/>
    </row>
    <row r="617" spans="1:241" hidden="1">
      <c r="A617" s="23">
        <v>790</v>
      </c>
      <c r="N617" s="2"/>
    </row>
    <row r="618" spans="1:241" hidden="1">
      <c r="A618" s="23">
        <v>795</v>
      </c>
      <c r="N618" s="2"/>
    </row>
    <row r="619" spans="1:241" hidden="1">
      <c r="A619" s="22">
        <v>805</v>
      </c>
      <c r="N619" s="2"/>
    </row>
    <row r="620" spans="1:241" hidden="1">
      <c r="A620" s="23">
        <v>810</v>
      </c>
    </row>
    <row r="621" spans="1:241" hidden="1">
      <c r="A621" s="23">
        <v>815</v>
      </c>
    </row>
    <row r="622" spans="1:241" hidden="1">
      <c r="A622" s="28">
        <v>525</v>
      </c>
    </row>
    <row r="623" spans="1:241" hidden="1">
      <c r="A623" s="22">
        <v>820</v>
      </c>
    </row>
    <row r="624" spans="1:241" hidden="1">
      <c r="A624" s="23">
        <v>821</v>
      </c>
    </row>
    <row r="625" spans="1:1" hidden="1">
      <c r="A625" s="23">
        <v>822</v>
      </c>
    </row>
    <row r="626" spans="1:1" hidden="1">
      <c r="A626" s="23">
        <v>823</v>
      </c>
    </row>
    <row r="627" spans="1:1" hidden="1">
      <c r="A627" s="23">
        <v>825</v>
      </c>
    </row>
    <row r="628" spans="1:1" hidden="1">
      <c r="A628" s="23"/>
    </row>
    <row r="629" spans="1:1" hidden="1">
      <c r="A629" s="23"/>
    </row>
    <row r="630" spans="1:1" hidden="1">
      <c r="A630" s="23"/>
    </row>
    <row r="631" spans="1:1" hidden="1">
      <c r="A631" s="23"/>
    </row>
    <row r="632" spans="1:1" hidden="1">
      <c r="A632" s="23"/>
    </row>
    <row r="633" spans="1:1" hidden="1">
      <c r="A633" s="23"/>
    </row>
    <row r="634" spans="1:1" hidden="1">
      <c r="A634" s="23"/>
    </row>
    <row r="635" spans="1:1" hidden="1">
      <c r="A635" s="23"/>
    </row>
    <row r="636" spans="1:1" hidden="1">
      <c r="A636" s="23"/>
    </row>
    <row r="637" spans="1:1" hidden="1">
      <c r="A637" s="23"/>
    </row>
    <row r="638" spans="1:1" hidden="1">
      <c r="A638" s="23"/>
    </row>
    <row r="639" spans="1:1" hidden="1">
      <c r="A639" s="23"/>
    </row>
    <row r="640" spans="1:1" hidden="1">
      <c r="A640" s="23"/>
    </row>
    <row r="641" spans="1:13" hidden="1">
      <c r="A641" s="23"/>
    </row>
    <row r="642" spans="1:13" hidden="1">
      <c r="A642" s="25"/>
    </row>
    <row r="643" spans="1:13" hidden="1">
      <c r="A643" s="25">
        <v>905</v>
      </c>
    </row>
    <row r="644" spans="1:13" hidden="1"/>
    <row r="645" spans="1:13">
      <c r="B645" s="6"/>
      <c r="C645" s="6"/>
      <c r="D645" s="517"/>
      <c r="E645" s="38"/>
      <c r="F645" s="38"/>
      <c r="G645" s="38"/>
      <c r="H645" s="38"/>
      <c r="I645" s="38"/>
      <c r="J645" s="38"/>
      <c r="K645" s="38"/>
      <c r="L645" s="38"/>
      <c r="M645" s="7">
        <f>(IF($E781&lt;&gt;0,$M$2,IF($L781&lt;&gt;0,$M$2,"")))</f>
        <v>1</v>
      </c>
    </row>
    <row r="646" spans="1:13">
      <c r="B646" s="6"/>
      <c r="C646" s="1353"/>
      <c r="D646" s="1354"/>
      <c r="E646" s="38"/>
      <c r="F646" s="38"/>
      <c r="G646" s="38"/>
      <c r="H646" s="38"/>
      <c r="I646" s="38"/>
      <c r="J646" s="38"/>
      <c r="K646" s="38"/>
      <c r="L646" s="38"/>
      <c r="M646" s="7">
        <f>(IF($E781&lt;&gt;0,$M$2,IF($L781&lt;&gt;0,$M$2,"")))</f>
        <v>1</v>
      </c>
    </row>
    <row r="647" spans="1:13">
      <c r="B647" s="1926" t="str">
        <f>$B$7</f>
        <v>ОТЧЕТНИ ДАННИ ПО ЕБК ЗА ИЗПЪЛНЕНИЕТО НА БЮДЖЕТА</v>
      </c>
      <c r="C647" s="1927"/>
      <c r="D647" s="1927"/>
      <c r="E647" s="242"/>
      <c r="F647" s="242"/>
      <c r="G647" s="237"/>
      <c r="H647" s="237"/>
      <c r="I647" s="237"/>
      <c r="J647" s="237"/>
      <c r="K647" s="237"/>
      <c r="L647" s="237"/>
      <c r="M647" s="7">
        <f>(IF($E781&lt;&gt;0,$M$2,IF($L781&lt;&gt;0,$M$2,"")))</f>
        <v>1</v>
      </c>
    </row>
    <row r="648" spans="1:13">
      <c r="B648" s="228"/>
      <c r="C648" s="391"/>
      <c r="D648" s="400"/>
      <c r="E648" s="406" t="s">
        <v>458</v>
      </c>
      <c r="F648" s="406" t="s">
        <v>820</v>
      </c>
      <c r="G648" s="237"/>
      <c r="H648" s="1350" t="s">
        <v>1235</v>
      </c>
      <c r="I648" s="1351"/>
      <c r="J648" s="1352"/>
      <c r="K648" s="237"/>
      <c r="L648" s="237"/>
      <c r="M648" s="7">
        <f>(IF($E781&lt;&gt;0,$M$2,IF($L781&lt;&gt;0,$M$2,"")))</f>
        <v>1</v>
      </c>
    </row>
    <row r="649" spans="1:13" ht="18.75">
      <c r="B649" s="1928" t="str">
        <f>$B$9</f>
        <v>ОУ Бачо Киро</v>
      </c>
      <c r="C649" s="1929"/>
      <c r="D649" s="1930"/>
      <c r="E649" s="115">
        <f>$E$9</f>
        <v>45658</v>
      </c>
      <c r="F649" s="226">
        <f>$F$9</f>
        <v>45961</v>
      </c>
      <c r="G649" s="237"/>
      <c r="H649" s="237"/>
      <c r="I649" s="237"/>
      <c r="J649" s="237"/>
      <c r="K649" s="237"/>
      <c r="L649" s="237"/>
      <c r="M649" s="7">
        <f>(IF($E781&lt;&gt;0,$M$2,IF($L781&lt;&gt;0,$M$2,"")))</f>
        <v>1</v>
      </c>
    </row>
    <row r="650" spans="1:13">
      <c r="B650" s="227" t="str">
        <f>$B$10</f>
        <v>(наименование на разпоредителя с бюджет)</v>
      </c>
      <c r="C650" s="228"/>
      <c r="D650" s="229"/>
      <c r="E650" s="237"/>
      <c r="F650" s="237"/>
      <c r="G650" s="237"/>
      <c r="H650" s="237"/>
      <c r="I650" s="237"/>
      <c r="J650" s="237"/>
      <c r="K650" s="237"/>
      <c r="L650" s="237"/>
      <c r="M650" s="7">
        <f>(IF($E781&lt;&gt;0,$M$2,IF($L781&lt;&gt;0,$M$2,"")))</f>
        <v>1</v>
      </c>
    </row>
    <row r="651" spans="1:13">
      <c r="B651" s="227"/>
      <c r="C651" s="228"/>
      <c r="D651" s="229"/>
      <c r="E651" s="237"/>
      <c r="F651" s="237"/>
      <c r="G651" s="237"/>
      <c r="H651" s="237"/>
      <c r="I651" s="237"/>
      <c r="J651" s="237"/>
      <c r="K651" s="237"/>
      <c r="L651" s="237"/>
      <c r="M651" s="7">
        <f>(IF($E781&lt;&gt;0,$M$2,IF($L781&lt;&gt;0,$M$2,"")))</f>
        <v>1</v>
      </c>
    </row>
    <row r="652" spans="1:13" ht="19.5">
      <c r="B652" s="1931" t="str">
        <f>$B$12</f>
        <v>Велико Търново</v>
      </c>
      <c r="C652" s="1932"/>
      <c r="D652" s="1933"/>
      <c r="E652" s="410" t="s">
        <v>875</v>
      </c>
      <c r="F652" s="1348" t="str">
        <f>$F$12</f>
        <v>5401</v>
      </c>
      <c r="G652" s="237"/>
      <c r="H652" s="237"/>
      <c r="I652" s="237"/>
      <c r="J652" s="237"/>
      <c r="K652" s="237"/>
      <c r="L652" s="237"/>
      <c r="M652" s="7">
        <f>(IF($E781&lt;&gt;0,$M$2,IF($L781&lt;&gt;0,$M$2,"")))</f>
        <v>1</v>
      </c>
    </row>
    <row r="653" spans="1:13">
      <c r="B653" s="233" t="str">
        <f>$B$13</f>
        <v>(наименование на първостепенния разпоредител с бюджет)</v>
      </c>
      <c r="C653" s="228"/>
      <c r="D653" s="229"/>
      <c r="E653" s="1349"/>
      <c r="F653" s="242"/>
      <c r="G653" s="237"/>
      <c r="H653" s="237"/>
      <c r="I653" s="237"/>
      <c r="J653" s="237"/>
      <c r="K653" s="237"/>
      <c r="L653" s="237"/>
      <c r="M653" s="7">
        <f>(IF($E781&lt;&gt;0,$M$2,IF($L781&lt;&gt;0,$M$2,"")))</f>
        <v>1</v>
      </c>
    </row>
    <row r="654" spans="1:13" ht="19.5">
      <c r="B654" s="236"/>
      <c r="C654" s="237"/>
      <c r="D654" s="124" t="s">
        <v>876</v>
      </c>
      <c r="E654" s="238">
        <f>$E$15</f>
        <v>0</v>
      </c>
      <c r="F654" s="414" t="str">
        <f>$F$15</f>
        <v>БЮДЖЕТ</v>
      </c>
      <c r="G654" s="218"/>
      <c r="H654" s="218"/>
      <c r="I654" s="218"/>
      <c r="J654" s="218"/>
      <c r="K654" s="218"/>
      <c r="L654" s="218"/>
      <c r="M654" s="7">
        <f>(IF($E781&lt;&gt;0,$M$2,IF($L781&lt;&gt;0,$M$2,"")))</f>
        <v>1</v>
      </c>
    </row>
    <row r="655" spans="1:13" ht="16.5" thickBot="1">
      <c r="B655" s="228"/>
      <c r="C655" s="391"/>
      <c r="D655" s="400"/>
      <c r="E655" s="237"/>
      <c r="F655" s="409"/>
      <c r="G655" s="409"/>
      <c r="H655" s="409"/>
      <c r="I655" s="409"/>
      <c r="J655" s="409"/>
      <c r="K655" s="409"/>
      <c r="L655" s="1365" t="s">
        <v>459</v>
      </c>
      <c r="M655" s="7">
        <f>(IF($E781&lt;&gt;0,$M$2,IF($L781&lt;&gt;0,$M$2,"")))</f>
        <v>1</v>
      </c>
    </row>
    <row r="656" spans="1:13" ht="18.75">
      <c r="B656" s="247"/>
      <c r="C656" s="248"/>
      <c r="D656" s="249" t="s">
        <v>699</v>
      </c>
      <c r="E656" s="1934" t="str">
        <f>CONCATENATE("Уточнен план ",$C$3)</f>
        <v>Уточнен план 2025</v>
      </c>
      <c r="F656" s="1935"/>
      <c r="G656" s="1935"/>
      <c r="H656" s="1936"/>
      <c r="I656" s="1937" t="str">
        <f>CONCATENATE("Отчет ",$C$3)</f>
        <v>Отчет 2025</v>
      </c>
      <c r="J656" s="1938"/>
      <c r="K656" s="1938"/>
      <c r="L656" s="1939"/>
      <c r="M656" s="7">
        <f>(IF($E781&lt;&gt;0,$M$2,IF($L781&lt;&gt;0,$M$2,"")))</f>
        <v>1</v>
      </c>
    </row>
    <row r="657" spans="2:14" ht="57" thickBot="1">
      <c r="B657" s="250" t="s">
        <v>62</v>
      </c>
      <c r="C657" s="251" t="s">
        <v>460</v>
      </c>
      <c r="D657" s="252" t="s">
        <v>700</v>
      </c>
      <c r="E657" s="1391" t="str">
        <f>$E$20</f>
        <v>Уточнен план                Общо</v>
      </c>
      <c r="F657" s="1395" t="str">
        <f>$F$20</f>
        <v>държавни дейности</v>
      </c>
      <c r="G657" s="1396" t="str">
        <f>$G$20</f>
        <v>местни дейности</v>
      </c>
      <c r="H657" s="1397" t="str">
        <f>$H$20</f>
        <v>дофинансиране</v>
      </c>
      <c r="I657" s="253" t="str">
        <f>$I$20</f>
        <v>държавни дейности -ОТЧЕТ</v>
      </c>
      <c r="J657" s="254" t="str">
        <f>$J$20</f>
        <v>местни дейности - ОТЧЕТ</v>
      </c>
      <c r="K657" s="255" t="str">
        <f>$K$20</f>
        <v>дофинансиране - ОТЧЕТ</v>
      </c>
      <c r="L657" s="1675" t="str">
        <f>$L$20</f>
        <v>ОТЧЕТ                                    ОБЩО</v>
      </c>
      <c r="M657" s="7">
        <f>(IF($E781&lt;&gt;0,$M$2,IF($L781&lt;&gt;0,$M$2,"")))</f>
        <v>1</v>
      </c>
    </row>
    <row r="658" spans="2:14" ht="18.75">
      <c r="B658" s="258"/>
      <c r="C658" s="259"/>
      <c r="D658" s="260" t="s">
        <v>729</v>
      </c>
      <c r="E658" s="1442" t="str">
        <f>$E$21</f>
        <v>(1)</v>
      </c>
      <c r="F658" s="143" t="str">
        <f>$F$21</f>
        <v>(2)</v>
      </c>
      <c r="G658" s="144" t="str">
        <f>$G$21</f>
        <v>(3)</v>
      </c>
      <c r="H658" s="145" t="str">
        <f>$H$21</f>
        <v>(4)</v>
      </c>
      <c r="I658" s="261" t="str">
        <f>$I$21</f>
        <v>(5)</v>
      </c>
      <c r="J658" s="262" t="str">
        <f>$J$21</f>
        <v>(6)</v>
      </c>
      <c r="K658" s="263" t="str">
        <f>$K$21</f>
        <v>(7)</v>
      </c>
      <c r="L658" s="264" t="str">
        <f>$L$21</f>
        <v>(8)</v>
      </c>
      <c r="M658" s="7">
        <f>(IF($E781&lt;&gt;0,$M$2,IF($L781&lt;&gt;0,$M$2,"")))</f>
        <v>1</v>
      </c>
    </row>
    <row r="659" spans="2:14">
      <c r="B659" s="1439"/>
      <c r="C659" s="1540" t="e">
        <f>VLOOKUP(D659,OP_LIST2,2,FALSE)</f>
        <v>#N/A</v>
      </c>
      <c r="D659" s="1445"/>
      <c r="E659" s="389"/>
      <c r="F659" s="1429"/>
      <c r="G659" s="1430"/>
      <c r="H659" s="1431"/>
      <c r="I659" s="1429"/>
      <c r="J659" s="1430"/>
      <c r="K659" s="1431"/>
      <c r="L659" s="1428"/>
      <c r="M659" s="7">
        <f>(IF($E781&lt;&gt;0,$M$2,IF($L781&lt;&gt;0,$M$2,"")))</f>
        <v>1</v>
      </c>
    </row>
    <row r="660" spans="2:14">
      <c r="B660" s="1713" t="s">
        <v>2056</v>
      </c>
      <c r="C660" s="1446">
        <f>VLOOKUP(D661,EBK_DEIN2,2,FALSE)</f>
        <v>3318</v>
      </c>
      <c r="D660" s="1445" t="s">
        <v>778</v>
      </c>
      <c r="E660" s="389"/>
      <c r="F660" s="1432"/>
      <c r="G660" s="1433"/>
      <c r="H660" s="1434"/>
      <c r="I660" s="1432"/>
      <c r="J660" s="1433"/>
      <c r="K660" s="1434"/>
      <c r="L660" s="1428"/>
      <c r="M660" s="7">
        <f>(IF($E781&lt;&gt;0,$M$2,IF($L781&lt;&gt;0,$M$2,"")))</f>
        <v>1</v>
      </c>
    </row>
    <row r="661" spans="2:14">
      <c r="B661" s="1438"/>
      <c r="C661" s="1531">
        <f>+C660</f>
        <v>3318</v>
      </c>
      <c r="D661" s="1440" t="s">
        <v>438</v>
      </c>
      <c r="E661" s="389"/>
      <c r="F661" s="1432"/>
      <c r="G661" s="1433"/>
      <c r="H661" s="1434"/>
      <c r="I661" s="1432"/>
      <c r="J661" s="1433"/>
      <c r="K661" s="1434"/>
      <c r="L661" s="1428"/>
      <c r="M661" s="7">
        <f>(IF($E781&lt;&gt;0,$M$2,IF($L781&lt;&gt;0,$M$2,"")))</f>
        <v>1</v>
      </c>
    </row>
    <row r="662" spans="2:14">
      <c r="B662" s="1443"/>
      <c r="C662" s="1441"/>
      <c r="D662" s="1444" t="s">
        <v>701</v>
      </c>
      <c r="E662" s="389"/>
      <c r="F662" s="1435"/>
      <c r="G662" s="1436"/>
      <c r="H662" s="1437"/>
      <c r="I662" s="1435"/>
      <c r="J662" s="1436"/>
      <c r="K662" s="1437"/>
      <c r="L662" s="1428"/>
      <c r="M662" s="7">
        <f>(IF($E781&lt;&gt;0,$M$2,IF($L781&lt;&gt;0,$M$2,"")))</f>
        <v>1</v>
      </c>
    </row>
    <row r="663" spans="2:14">
      <c r="B663" s="272">
        <v>100</v>
      </c>
      <c r="C663" s="1940" t="s">
        <v>730</v>
      </c>
      <c r="D663" s="1941"/>
      <c r="E663" s="273">
        <f t="shared" ref="E663:L663" si="136">SUM(E664:E665)</f>
        <v>68243</v>
      </c>
      <c r="F663" s="274">
        <f t="shared" si="136"/>
        <v>68243</v>
      </c>
      <c r="G663" s="275">
        <f t="shared" si="136"/>
        <v>0</v>
      </c>
      <c r="H663" s="276">
        <f t="shared" si="136"/>
        <v>0</v>
      </c>
      <c r="I663" s="274">
        <f t="shared" si="136"/>
        <v>53271</v>
      </c>
      <c r="J663" s="275">
        <f t="shared" si="136"/>
        <v>0</v>
      </c>
      <c r="K663" s="276">
        <f t="shared" si="136"/>
        <v>0</v>
      </c>
      <c r="L663" s="273">
        <f t="shared" si="136"/>
        <v>53271</v>
      </c>
      <c r="M663" s="12">
        <f t="shared" ref="M663:M694" si="137">(IF($E663&lt;&gt;0,$M$2,IF($L663&lt;&gt;0,$M$2,"")))</f>
        <v>1</v>
      </c>
      <c r="N663" s="13"/>
    </row>
    <row r="664" spans="2:14">
      <c r="B664" s="278"/>
      <c r="C664" s="279">
        <v>101</v>
      </c>
      <c r="D664" s="280" t="s">
        <v>731</v>
      </c>
      <c r="E664" s="281">
        <f>F664+G664+H664</f>
        <v>68243</v>
      </c>
      <c r="F664" s="152">
        <v>68243</v>
      </c>
      <c r="G664" s="153"/>
      <c r="H664" s="1406"/>
      <c r="I664" s="152">
        <v>53271</v>
      </c>
      <c r="J664" s="153"/>
      <c r="K664" s="1406"/>
      <c r="L664" s="281">
        <f>I664+J664+K664</f>
        <v>53271</v>
      </c>
      <c r="M664" s="12">
        <f t="shared" si="137"/>
        <v>1</v>
      </c>
      <c r="N664" s="13"/>
    </row>
    <row r="665" spans="2:14" hidden="1">
      <c r="B665" s="278"/>
      <c r="C665" s="285">
        <v>102</v>
      </c>
      <c r="D665" s="286" t="s">
        <v>732</v>
      </c>
      <c r="E665" s="287">
        <f>F665+G665+H665</f>
        <v>0</v>
      </c>
      <c r="F665" s="173"/>
      <c r="G665" s="174"/>
      <c r="H665" s="1409"/>
      <c r="I665" s="173"/>
      <c r="J665" s="174"/>
      <c r="K665" s="1409"/>
      <c r="L665" s="287">
        <f>I665+J665+K665</f>
        <v>0</v>
      </c>
      <c r="M665" s="12" t="str">
        <f t="shared" si="137"/>
        <v/>
      </c>
      <c r="N665" s="13"/>
    </row>
    <row r="666" spans="2:14">
      <c r="B666" s="272">
        <v>200</v>
      </c>
      <c r="C666" s="1924" t="s">
        <v>733</v>
      </c>
      <c r="D666" s="1925"/>
      <c r="E666" s="273">
        <f t="shared" ref="E666:L666" si="138">SUM(E667:E671)</f>
        <v>5480</v>
      </c>
      <c r="F666" s="274">
        <f t="shared" si="138"/>
        <v>5480</v>
      </c>
      <c r="G666" s="275">
        <f t="shared" si="138"/>
        <v>0</v>
      </c>
      <c r="H666" s="276">
        <f t="shared" si="138"/>
        <v>0</v>
      </c>
      <c r="I666" s="274">
        <f t="shared" si="138"/>
        <v>2341</v>
      </c>
      <c r="J666" s="275">
        <f t="shared" si="138"/>
        <v>0</v>
      </c>
      <c r="K666" s="276">
        <f t="shared" si="138"/>
        <v>0</v>
      </c>
      <c r="L666" s="273">
        <f t="shared" si="138"/>
        <v>2341</v>
      </c>
      <c r="M666" s="12">
        <f t="shared" si="137"/>
        <v>1</v>
      </c>
      <c r="N666" s="13"/>
    </row>
    <row r="667" spans="2:14" hidden="1">
      <c r="B667" s="291"/>
      <c r="C667" s="279">
        <v>201</v>
      </c>
      <c r="D667" s="280" t="s">
        <v>734</v>
      </c>
      <c r="E667" s="281">
        <f>F667+G667+H667</f>
        <v>0</v>
      </c>
      <c r="F667" s="152"/>
      <c r="G667" s="153"/>
      <c r="H667" s="1406"/>
      <c r="I667" s="152"/>
      <c r="J667" s="153"/>
      <c r="K667" s="1406"/>
      <c r="L667" s="281">
        <f>I667+J667+K667</f>
        <v>0</v>
      </c>
      <c r="M667" s="12" t="str">
        <f t="shared" si="137"/>
        <v/>
      </c>
      <c r="N667" s="13"/>
    </row>
    <row r="668" spans="2:14" hidden="1">
      <c r="B668" s="292"/>
      <c r="C668" s="293">
        <v>202</v>
      </c>
      <c r="D668" s="294" t="s">
        <v>735</v>
      </c>
      <c r="E668" s="295">
        <f>F668+G668+H668</f>
        <v>0</v>
      </c>
      <c r="F668" s="158"/>
      <c r="G668" s="159"/>
      <c r="H668" s="1408"/>
      <c r="I668" s="158"/>
      <c r="J668" s="159"/>
      <c r="K668" s="1408"/>
      <c r="L668" s="295">
        <f>I668+J668+K668</f>
        <v>0</v>
      </c>
      <c r="M668" s="12" t="str">
        <f t="shared" si="137"/>
        <v/>
      </c>
      <c r="N668" s="13"/>
    </row>
    <row r="669" spans="2:14" ht="31.5">
      <c r="B669" s="299"/>
      <c r="C669" s="293">
        <v>205</v>
      </c>
      <c r="D669" s="294" t="s">
        <v>586</v>
      </c>
      <c r="E669" s="295">
        <f>F669+G669+H669</f>
        <v>2400</v>
      </c>
      <c r="F669" s="158">
        <v>2400</v>
      </c>
      <c r="G669" s="159"/>
      <c r="H669" s="1408"/>
      <c r="I669" s="158">
        <v>1961</v>
      </c>
      <c r="J669" s="159"/>
      <c r="K669" s="1408"/>
      <c r="L669" s="295">
        <f>I669+J669+K669</f>
        <v>1961</v>
      </c>
      <c r="M669" s="12">
        <f t="shared" si="137"/>
        <v>1</v>
      </c>
      <c r="N669" s="13"/>
    </row>
    <row r="670" spans="2:14">
      <c r="B670" s="299"/>
      <c r="C670" s="293">
        <v>208</v>
      </c>
      <c r="D670" s="300" t="s">
        <v>587</v>
      </c>
      <c r="E670" s="295">
        <f>F670+G670+H670</f>
        <v>2000</v>
      </c>
      <c r="F670" s="158">
        <v>2000</v>
      </c>
      <c r="G670" s="159"/>
      <c r="H670" s="1408"/>
      <c r="I670" s="158">
        <v>0</v>
      </c>
      <c r="J670" s="159"/>
      <c r="K670" s="1408"/>
      <c r="L670" s="295">
        <f>I670+J670+K670</f>
        <v>0</v>
      </c>
      <c r="M670" s="12">
        <f t="shared" si="137"/>
        <v>1</v>
      </c>
      <c r="N670" s="13"/>
    </row>
    <row r="671" spans="2:14">
      <c r="B671" s="291"/>
      <c r="C671" s="285">
        <v>209</v>
      </c>
      <c r="D671" s="301" t="s">
        <v>588</v>
      </c>
      <c r="E671" s="287">
        <f>F671+G671+H671</f>
        <v>1080</v>
      </c>
      <c r="F671" s="173">
        <v>1080</v>
      </c>
      <c r="G671" s="174"/>
      <c r="H671" s="1409"/>
      <c r="I671" s="173">
        <v>380</v>
      </c>
      <c r="J671" s="174"/>
      <c r="K671" s="1409"/>
      <c r="L671" s="287">
        <f>I671+J671+K671</f>
        <v>380</v>
      </c>
      <c r="M671" s="12">
        <f t="shared" si="137"/>
        <v>1</v>
      </c>
      <c r="N671" s="13"/>
    </row>
    <row r="672" spans="2:14">
      <c r="B672" s="272">
        <v>500</v>
      </c>
      <c r="C672" s="1942" t="s">
        <v>188</v>
      </c>
      <c r="D672" s="1943"/>
      <c r="E672" s="273">
        <f t="shared" ref="E672:L672" si="139">SUM(E673:E679)</f>
        <v>18460</v>
      </c>
      <c r="F672" s="274">
        <f t="shared" si="139"/>
        <v>18460</v>
      </c>
      <c r="G672" s="275">
        <f t="shared" si="139"/>
        <v>0</v>
      </c>
      <c r="H672" s="276">
        <f t="shared" si="139"/>
        <v>0</v>
      </c>
      <c r="I672" s="274">
        <f t="shared" si="139"/>
        <v>13136</v>
      </c>
      <c r="J672" s="275">
        <f t="shared" si="139"/>
        <v>0</v>
      </c>
      <c r="K672" s="276">
        <f t="shared" si="139"/>
        <v>0</v>
      </c>
      <c r="L672" s="273">
        <f t="shared" si="139"/>
        <v>13136</v>
      </c>
      <c r="M672" s="12">
        <f t="shared" si="137"/>
        <v>1</v>
      </c>
      <c r="N672" s="13"/>
    </row>
    <row r="673" spans="2:14">
      <c r="B673" s="291"/>
      <c r="C673" s="302">
        <v>551</v>
      </c>
      <c r="D673" s="303" t="s">
        <v>189</v>
      </c>
      <c r="E673" s="281">
        <f t="shared" ref="E673:E680" si="140">F673+G673+H673</f>
        <v>8560</v>
      </c>
      <c r="F673" s="152">
        <v>8560</v>
      </c>
      <c r="G673" s="153"/>
      <c r="H673" s="1406"/>
      <c r="I673" s="152">
        <v>6211</v>
      </c>
      <c r="J673" s="153"/>
      <c r="K673" s="1406"/>
      <c r="L673" s="281">
        <f t="shared" ref="L673:L680" si="141">I673+J673+K673</f>
        <v>6211</v>
      </c>
      <c r="M673" s="12">
        <f t="shared" si="137"/>
        <v>1</v>
      </c>
      <c r="N673" s="13"/>
    </row>
    <row r="674" spans="2:14">
      <c r="B674" s="291"/>
      <c r="C674" s="304">
        <v>552</v>
      </c>
      <c r="D674" s="305" t="s">
        <v>894</v>
      </c>
      <c r="E674" s="295">
        <f t="shared" si="140"/>
        <v>3200</v>
      </c>
      <c r="F674" s="158">
        <v>3200</v>
      </c>
      <c r="G674" s="159"/>
      <c r="H674" s="1408"/>
      <c r="I674" s="158">
        <v>2338</v>
      </c>
      <c r="J674" s="159"/>
      <c r="K674" s="1408"/>
      <c r="L674" s="295">
        <f t="shared" si="141"/>
        <v>2338</v>
      </c>
      <c r="M674" s="12">
        <f t="shared" si="137"/>
        <v>1</v>
      </c>
      <c r="N674" s="13"/>
    </row>
    <row r="675" spans="2:14" hidden="1">
      <c r="B675" s="306"/>
      <c r="C675" s="304">
        <v>558</v>
      </c>
      <c r="D675" s="307" t="s">
        <v>856</v>
      </c>
      <c r="E675" s="295">
        <f t="shared" si="140"/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 t="shared" si="141"/>
        <v>0</v>
      </c>
      <c r="M675" s="12" t="str">
        <f t="shared" si="137"/>
        <v/>
      </c>
      <c r="N675" s="13"/>
    </row>
    <row r="676" spans="2:14">
      <c r="B676" s="306"/>
      <c r="C676" s="304">
        <v>560</v>
      </c>
      <c r="D676" s="307" t="s">
        <v>190</v>
      </c>
      <c r="E676" s="295">
        <f t="shared" si="140"/>
        <v>4200</v>
      </c>
      <c r="F676" s="158">
        <v>4200</v>
      </c>
      <c r="G676" s="159"/>
      <c r="H676" s="1408"/>
      <c r="I676" s="158">
        <v>3064</v>
      </c>
      <c r="J676" s="159"/>
      <c r="K676" s="1408"/>
      <c r="L676" s="295">
        <f t="shared" si="141"/>
        <v>3064</v>
      </c>
      <c r="M676" s="12">
        <f t="shared" si="137"/>
        <v>1</v>
      </c>
      <c r="N676" s="13"/>
    </row>
    <row r="677" spans="2:14">
      <c r="B677" s="306"/>
      <c r="C677" s="304">
        <v>580</v>
      </c>
      <c r="D677" s="305" t="s">
        <v>191</v>
      </c>
      <c r="E677" s="295">
        <f t="shared" si="140"/>
        <v>2500</v>
      </c>
      <c r="F677" s="158">
        <v>2500</v>
      </c>
      <c r="G677" s="159"/>
      <c r="H677" s="1408"/>
      <c r="I677" s="158">
        <v>1523</v>
      </c>
      <c r="J677" s="159"/>
      <c r="K677" s="1408"/>
      <c r="L677" s="295">
        <f t="shared" si="141"/>
        <v>1523</v>
      </c>
      <c r="M677" s="12">
        <f t="shared" si="137"/>
        <v>1</v>
      </c>
      <c r="N677" s="13"/>
    </row>
    <row r="678" spans="2:14" hidden="1">
      <c r="B678" s="291"/>
      <c r="C678" s="304">
        <v>588</v>
      </c>
      <c r="D678" s="305" t="s">
        <v>858</v>
      </c>
      <c r="E678" s="295">
        <f t="shared" si="140"/>
        <v>0</v>
      </c>
      <c r="F678" s="484">
        <v>0</v>
      </c>
      <c r="G678" s="485">
        <v>0</v>
      </c>
      <c r="H678" s="160">
        <v>0</v>
      </c>
      <c r="I678" s="484">
        <v>0</v>
      </c>
      <c r="J678" s="485">
        <v>0</v>
      </c>
      <c r="K678" s="160">
        <v>0</v>
      </c>
      <c r="L678" s="295">
        <f t="shared" si="141"/>
        <v>0</v>
      </c>
      <c r="M678" s="12" t="str">
        <f t="shared" si="137"/>
        <v/>
      </c>
      <c r="N678" s="13"/>
    </row>
    <row r="679" spans="2:14" ht="31.5" hidden="1">
      <c r="B679" s="291"/>
      <c r="C679" s="308">
        <v>590</v>
      </c>
      <c r="D679" s="309" t="s">
        <v>192</v>
      </c>
      <c r="E679" s="287">
        <f t="shared" si="140"/>
        <v>0</v>
      </c>
      <c r="F679" s="173"/>
      <c r="G679" s="174"/>
      <c r="H679" s="1409"/>
      <c r="I679" s="173"/>
      <c r="J679" s="174"/>
      <c r="K679" s="1409"/>
      <c r="L679" s="287">
        <f t="shared" si="141"/>
        <v>0</v>
      </c>
      <c r="M679" s="12" t="str">
        <f t="shared" si="137"/>
        <v/>
      </c>
      <c r="N679" s="13"/>
    </row>
    <row r="680" spans="2:14" hidden="1">
      <c r="B680" s="272">
        <v>800</v>
      </c>
      <c r="C680" s="1944" t="s">
        <v>193</v>
      </c>
      <c r="D680" s="1945"/>
      <c r="E680" s="310">
        <f t="shared" si="140"/>
        <v>0</v>
      </c>
      <c r="F680" s="1410"/>
      <c r="G680" s="1411"/>
      <c r="H680" s="1412"/>
      <c r="I680" s="1410"/>
      <c r="J680" s="1411"/>
      <c r="K680" s="1412"/>
      <c r="L680" s="310">
        <f t="shared" si="141"/>
        <v>0</v>
      </c>
      <c r="M680" s="12" t="str">
        <f t="shared" si="137"/>
        <v/>
      </c>
      <c r="N680" s="13"/>
    </row>
    <row r="681" spans="2:14">
      <c r="B681" s="272">
        <v>1000</v>
      </c>
      <c r="C681" s="1924" t="s">
        <v>194</v>
      </c>
      <c r="D681" s="1925"/>
      <c r="E681" s="310">
        <f t="shared" ref="E681:L681" si="142">SUM(E682:E698)</f>
        <v>148195</v>
      </c>
      <c r="F681" s="274">
        <f t="shared" si="142"/>
        <v>148195</v>
      </c>
      <c r="G681" s="275">
        <f t="shared" si="142"/>
        <v>0</v>
      </c>
      <c r="H681" s="276">
        <f t="shared" si="142"/>
        <v>0</v>
      </c>
      <c r="I681" s="274">
        <f t="shared" si="142"/>
        <v>5153</v>
      </c>
      <c r="J681" s="275">
        <f t="shared" si="142"/>
        <v>0</v>
      </c>
      <c r="K681" s="276">
        <f t="shared" si="142"/>
        <v>0</v>
      </c>
      <c r="L681" s="310">
        <f t="shared" si="142"/>
        <v>5153</v>
      </c>
      <c r="M681" s="12">
        <f t="shared" si="137"/>
        <v>1</v>
      </c>
      <c r="N681" s="13"/>
    </row>
    <row r="682" spans="2:14">
      <c r="B682" s="292"/>
      <c r="C682" s="279">
        <v>1011</v>
      </c>
      <c r="D682" s="311" t="s">
        <v>195</v>
      </c>
      <c r="E682" s="281">
        <f t="shared" ref="E682:E698" si="143">F682+G682+H682</f>
        <v>6200</v>
      </c>
      <c r="F682" s="152">
        <v>6200</v>
      </c>
      <c r="G682" s="153"/>
      <c r="H682" s="1406"/>
      <c r="I682" s="152">
        <v>3025</v>
      </c>
      <c r="J682" s="153"/>
      <c r="K682" s="1406"/>
      <c r="L682" s="281">
        <f t="shared" ref="L682:L698" si="144">I682+J682+K682</f>
        <v>3025</v>
      </c>
      <c r="M682" s="12">
        <f t="shared" si="137"/>
        <v>1</v>
      </c>
      <c r="N682" s="13"/>
    </row>
    <row r="683" spans="2:14" hidden="1">
      <c r="B683" s="292"/>
      <c r="C683" s="293">
        <v>1012</v>
      </c>
      <c r="D683" s="294" t="s">
        <v>196</v>
      </c>
      <c r="E683" s="295">
        <f t="shared" si="143"/>
        <v>0</v>
      </c>
      <c r="F683" s="158"/>
      <c r="G683" s="159"/>
      <c r="H683" s="1408"/>
      <c r="I683" s="158"/>
      <c r="J683" s="159"/>
      <c r="K683" s="1408"/>
      <c r="L683" s="295">
        <f t="shared" si="144"/>
        <v>0</v>
      </c>
      <c r="M683" s="12" t="str">
        <f t="shared" si="137"/>
        <v/>
      </c>
      <c r="N683" s="13"/>
    </row>
    <row r="684" spans="2:14" hidden="1">
      <c r="B684" s="292"/>
      <c r="C684" s="293">
        <v>1013</v>
      </c>
      <c r="D684" s="294" t="s">
        <v>197</v>
      </c>
      <c r="E684" s="295">
        <f t="shared" si="143"/>
        <v>0</v>
      </c>
      <c r="F684" s="158"/>
      <c r="G684" s="159"/>
      <c r="H684" s="1408"/>
      <c r="I684" s="158"/>
      <c r="J684" s="159"/>
      <c r="K684" s="1408"/>
      <c r="L684" s="295">
        <f t="shared" si="144"/>
        <v>0</v>
      </c>
      <c r="M684" s="12" t="str">
        <f t="shared" si="137"/>
        <v/>
      </c>
      <c r="N684" s="13"/>
    </row>
    <row r="685" spans="2:14">
      <c r="B685" s="292"/>
      <c r="C685" s="293">
        <v>1014</v>
      </c>
      <c r="D685" s="294" t="s">
        <v>198</v>
      </c>
      <c r="E685" s="295">
        <f t="shared" si="143"/>
        <v>4299</v>
      </c>
      <c r="F685" s="158">
        <v>4299</v>
      </c>
      <c r="G685" s="159"/>
      <c r="H685" s="1408"/>
      <c r="I685" s="158">
        <v>1070</v>
      </c>
      <c r="J685" s="159"/>
      <c r="K685" s="1408"/>
      <c r="L685" s="295">
        <f t="shared" si="144"/>
        <v>1070</v>
      </c>
      <c r="M685" s="12">
        <f t="shared" si="137"/>
        <v>1</v>
      </c>
      <c r="N685" s="13"/>
    </row>
    <row r="686" spans="2:14">
      <c r="B686" s="292"/>
      <c r="C686" s="293">
        <v>1015</v>
      </c>
      <c r="D686" s="294" t="s">
        <v>199</v>
      </c>
      <c r="E686" s="295">
        <f t="shared" si="143"/>
        <v>5000</v>
      </c>
      <c r="F686" s="158">
        <v>5000</v>
      </c>
      <c r="G686" s="159"/>
      <c r="H686" s="1408"/>
      <c r="I686" s="158">
        <v>1058</v>
      </c>
      <c r="J686" s="159"/>
      <c r="K686" s="1408"/>
      <c r="L686" s="295">
        <f t="shared" si="144"/>
        <v>1058</v>
      </c>
      <c r="M686" s="12">
        <f t="shared" si="137"/>
        <v>1</v>
      </c>
      <c r="N686" s="13"/>
    </row>
    <row r="687" spans="2:14" hidden="1">
      <c r="B687" s="292"/>
      <c r="C687" s="312">
        <v>1016</v>
      </c>
      <c r="D687" s="313" t="s">
        <v>200</v>
      </c>
      <c r="E687" s="314">
        <f t="shared" si="143"/>
        <v>0</v>
      </c>
      <c r="F687" s="164"/>
      <c r="G687" s="165"/>
      <c r="H687" s="1407"/>
      <c r="I687" s="164"/>
      <c r="J687" s="165"/>
      <c r="K687" s="1407"/>
      <c r="L687" s="314">
        <f t="shared" si="144"/>
        <v>0</v>
      </c>
      <c r="M687" s="12" t="str">
        <f t="shared" si="137"/>
        <v/>
      </c>
      <c r="N687" s="13"/>
    </row>
    <row r="688" spans="2:14">
      <c r="B688" s="278"/>
      <c r="C688" s="318">
        <v>1020</v>
      </c>
      <c r="D688" s="319" t="s">
        <v>201</v>
      </c>
      <c r="E688" s="320">
        <f t="shared" si="143"/>
        <v>2000</v>
      </c>
      <c r="F688" s="450">
        <v>2000</v>
      </c>
      <c r="G688" s="451"/>
      <c r="H688" s="1416"/>
      <c r="I688" s="450">
        <v>0</v>
      </c>
      <c r="J688" s="451"/>
      <c r="K688" s="1416"/>
      <c r="L688" s="320">
        <f t="shared" si="144"/>
        <v>0</v>
      </c>
      <c r="M688" s="12">
        <f t="shared" si="137"/>
        <v>1</v>
      </c>
      <c r="N688" s="13"/>
    </row>
    <row r="689" spans="2:14">
      <c r="B689" s="292"/>
      <c r="C689" s="324">
        <v>1030</v>
      </c>
      <c r="D689" s="325" t="s">
        <v>202</v>
      </c>
      <c r="E689" s="326">
        <f t="shared" si="143"/>
        <v>19721</v>
      </c>
      <c r="F689" s="445">
        <v>19721</v>
      </c>
      <c r="G689" s="446"/>
      <c r="H689" s="1413"/>
      <c r="I689" s="445">
        <v>0</v>
      </c>
      <c r="J689" s="446"/>
      <c r="K689" s="1413"/>
      <c r="L689" s="326">
        <f t="shared" si="144"/>
        <v>0</v>
      </c>
      <c r="M689" s="12">
        <f t="shared" si="137"/>
        <v>1</v>
      </c>
      <c r="N689" s="13"/>
    </row>
    <row r="690" spans="2:14">
      <c r="B690" s="292"/>
      <c r="C690" s="318">
        <v>1051</v>
      </c>
      <c r="D690" s="331" t="s">
        <v>203</v>
      </c>
      <c r="E690" s="320">
        <f t="shared" si="143"/>
        <v>1000</v>
      </c>
      <c r="F690" s="450">
        <v>1000</v>
      </c>
      <c r="G690" s="451"/>
      <c r="H690" s="1416"/>
      <c r="I690" s="450">
        <v>0</v>
      </c>
      <c r="J690" s="451"/>
      <c r="K690" s="1416"/>
      <c r="L690" s="320">
        <f t="shared" si="144"/>
        <v>0</v>
      </c>
      <c r="M690" s="12">
        <f t="shared" si="137"/>
        <v>1</v>
      </c>
      <c r="N690" s="13"/>
    </row>
    <row r="691" spans="2:14" hidden="1">
      <c r="B691" s="292"/>
      <c r="C691" s="293">
        <v>1052</v>
      </c>
      <c r="D691" s="294" t="s">
        <v>204</v>
      </c>
      <c r="E691" s="295">
        <f t="shared" si="143"/>
        <v>0</v>
      </c>
      <c r="F691" s="158"/>
      <c r="G691" s="159"/>
      <c r="H691" s="1408"/>
      <c r="I691" s="158"/>
      <c r="J691" s="159"/>
      <c r="K691" s="1408"/>
      <c r="L691" s="295">
        <f t="shared" si="144"/>
        <v>0</v>
      </c>
      <c r="M691" s="12" t="str">
        <f t="shared" si="137"/>
        <v/>
      </c>
      <c r="N691" s="13"/>
    </row>
    <row r="692" spans="2:14" hidden="1">
      <c r="B692" s="292"/>
      <c r="C692" s="324">
        <v>1053</v>
      </c>
      <c r="D692" s="325" t="s">
        <v>859</v>
      </c>
      <c r="E692" s="326">
        <f t="shared" si="143"/>
        <v>0</v>
      </c>
      <c r="F692" s="445"/>
      <c r="G692" s="446"/>
      <c r="H692" s="1413"/>
      <c r="I692" s="445"/>
      <c r="J692" s="446"/>
      <c r="K692" s="1413"/>
      <c r="L692" s="326">
        <f t="shared" si="144"/>
        <v>0</v>
      </c>
      <c r="M692" s="12" t="str">
        <f t="shared" si="137"/>
        <v/>
      </c>
      <c r="N692" s="13"/>
    </row>
    <row r="693" spans="2:14" hidden="1">
      <c r="B693" s="292"/>
      <c r="C693" s="318">
        <v>1062</v>
      </c>
      <c r="D693" s="319" t="s">
        <v>205</v>
      </c>
      <c r="E693" s="320">
        <f t="shared" si="143"/>
        <v>0</v>
      </c>
      <c r="F693" s="450"/>
      <c r="G693" s="451"/>
      <c r="H693" s="1416"/>
      <c r="I693" s="450"/>
      <c r="J693" s="451"/>
      <c r="K693" s="1416"/>
      <c r="L693" s="320">
        <f t="shared" si="144"/>
        <v>0</v>
      </c>
      <c r="M693" s="12" t="str">
        <f t="shared" si="137"/>
        <v/>
      </c>
      <c r="N693" s="13"/>
    </row>
    <row r="694" spans="2:14" hidden="1">
      <c r="B694" s="292"/>
      <c r="C694" s="324">
        <v>1063</v>
      </c>
      <c r="D694" s="332" t="s">
        <v>787</v>
      </c>
      <c r="E694" s="326">
        <f t="shared" si="143"/>
        <v>0</v>
      </c>
      <c r="F694" s="445"/>
      <c r="G694" s="446"/>
      <c r="H694" s="1413"/>
      <c r="I694" s="445"/>
      <c r="J694" s="446"/>
      <c r="K694" s="1413"/>
      <c r="L694" s="326">
        <f t="shared" si="144"/>
        <v>0</v>
      </c>
      <c r="M694" s="12" t="str">
        <f t="shared" si="137"/>
        <v/>
      </c>
      <c r="N694" s="13"/>
    </row>
    <row r="695" spans="2:14" hidden="1">
      <c r="B695" s="292"/>
      <c r="C695" s="333">
        <v>1069</v>
      </c>
      <c r="D695" s="334" t="s">
        <v>206</v>
      </c>
      <c r="E695" s="335">
        <f t="shared" si="143"/>
        <v>0</v>
      </c>
      <c r="F695" s="589"/>
      <c r="G695" s="590"/>
      <c r="H695" s="1415"/>
      <c r="I695" s="589"/>
      <c r="J695" s="590"/>
      <c r="K695" s="1415"/>
      <c r="L695" s="335">
        <f t="shared" si="144"/>
        <v>0</v>
      </c>
      <c r="M695" s="12" t="str">
        <f t="shared" ref="M695:M726" si="145">(IF($E695&lt;&gt;0,$M$2,IF($L695&lt;&gt;0,$M$2,"")))</f>
        <v/>
      </c>
      <c r="N695" s="13"/>
    </row>
    <row r="696" spans="2:14" hidden="1">
      <c r="B696" s="278"/>
      <c r="C696" s="318">
        <v>1091</v>
      </c>
      <c r="D696" s="331" t="s">
        <v>895</v>
      </c>
      <c r="E696" s="320">
        <f t="shared" si="143"/>
        <v>0</v>
      </c>
      <c r="F696" s="450"/>
      <c r="G696" s="451"/>
      <c r="H696" s="1416"/>
      <c r="I696" s="450"/>
      <c r="J696" s="451"/>
      <c r="K696" s="1416"/>
      <c r="L696" s="320">
        <f t="shared" si="144"/>
        <v>0</v>
      </c>
      <c r="M696" s="12" t="str">
        <f t="shared" si="145"/>
        <v/>
      </c>
      <c r="N696" s="13"/>
    </row>
    <row r="697" spans="2:14" hidden="1">
      <c r="B697" s="292"/>
      <c r="C697" s="293">
        <v>1092</v>
      </c>
      <c r="D697" s="294" t="s">
        <v>299</v>
      </c>
      <c r="E697" s="295">
        <f t="shared" si="143"/>
        <v>0</v>
      </c>
      <c r="F697" s="158"/>
      <c r="G697" s="159"/>
      <c r="H697" s="1408"/>
      <c r="I697" s="158"/>
      <c r="J697" s="159"/>
      <c r="K697" s="1408"/>
      <c r="L697" s="295">
        <f t="shared" si="144"/>
        <v>0</v>
      </c>
      <c r="M697" s="12" t="str">
        <f t="shared" si="145"/>
        <v/>
      </c>
      <c r="N697" s="13"/>
    </row>
    <row r="698" spans="2:14">
      <c r="B698" s="292"/>
      <c r="C698" s="285">
        <v>1098</v>
      </c>
      <c r="D698" s="339" t="s">
        <v>207</v>
      </c>
      <c r="E698" s="287">
        <f t="shared" si="143"/>
        <v>109975</v>
      </c>
      <c r="F698" s="173">
        <v>109975</v>
      </c>
      <c r="G698" s="174"/>
      <c r="H698" s="1409"/>
      <c r="I698" s="173">
        <v>0</v>
      </c>
      <c r="J698" s="174"/>
      <c r="K698" s="1409"/>
      <c r="L698" s="287">
        <f t="shared" si="144"/>
        <v>0</v>
      </c>
      <c r="M698" s="12">
        <f t="shared" si="145"/>
        <v>1</v>
      </c>
      <c r="N698" s="13"/>
    </row>
    <row r="699" spans="2:14" hidden="1">
      <c r="B699" s="272">
        <v>1900</v>
      </c>
      <c r="C699" s="1914" t="s">
        <v>266</v>
      </c>
      <c r="D699" s="1915"/>
      <c r="E699" s="310">
        <f t="shared" ref="E699:L699" si="146">SUM(E700:E702)</f>
        <v>0</v>
      </c>
      <c r="F699" s="274">
        <f t="shared" si="146"/>
        <v>0</v>
      </c>
      <c r="G699" s="275">
        <f t="shared" si="146"/>
        <v>0</v>
      </c>
      <c r="H699" s="276">
        <f t="shared" si="146"/>
        <v>0</v>
      </c>
      <c r="I699" s="274">
        <f t="shared" si="146"/>
        <v>0</v>
      </c>
      <c r="J699" s="275">
        <f t="shared" si="146"/>
        <v>0</v>
      </c>
      <c r="K699" s="276">
        <f t="shared" si="146"/>
        <v>0</v>
      </c>
      <c r="L699" s="310">
        <f t="shared" si="146"/>
        <v>0</v>
      </c>
      <c r="M699" s="12" t="str">
        <f t="shared" si="145"/>
        <v/>
      </c>
      <c r="N699" s="13"/>
    </row>
    <row r="700" spans="2:14" hidden="1">
      <c r="B700" s="292"/>
      <c r="C700" s="279">
        <v>1901</v>
      </c>
      <c r="D700" s="340" t="s">
        <v>896</v>
      </c>
      <c r="E700" s="281">
        <f>F700+G700+H700</f>
        <v>0</v>
      </c>
      <c r="F700" s="152"/>
      <c r="G700" s="153"/>
      <c r="H700" s="1406"/>
      <c r="I700" s="152"/>
      <c r="J700" s="153"/>
      <c r="K700" s="1406"/>
      <c r="L700" s="281">
        <f>I700+J700+K700</f>
        <v>0</v>
      </c>
      <c r="M700" s="12" t="str">
        <f t="shared" si="145"/>
        <v/>
      </c>
      <c r="N700" s="13"/>
    </row>
    <row r="701" spans="2:14" hidden="1">
      <c r="B701" s="341"/>
      <c r="C701" s="293">
        <v>1981</v>
      </c>
      <c r="D701" s="342" t="s">
        <v>897</v>
      </c>
      <c r="E701" s="295">
        <f>F701+G701+H701</f>
        <v>0</v>
      </c>
      <c r="F701" s="158"/>
      <c r="G701" s="159"/>
      <c r="H701" s="1408"/>
      <c r="I701" s="158"/>
      <c r="J701" s="159"/>
      <c r="K701" s="1408"/>
      <c r="L701" s="295">
        <f>I701+J701+K701</f>
        <v>0</v>
      </c>
      <c r="M701" s="12" t="str">
        <f t="shared" si="145"/>
        <v/>
      </c>
      <c r="N701" s="13"/>
    </row>
    <row r="702" spans="2:14" hidden="1">
      <c r="B702" s="292"/>
      <c r="C702" s="285">
        <v>1991</v>
      </c>
      <c r="D702" s="343" t="s">
        <v>898</v>
      </c>
      <c r="E702" s="287">
        <f>F702+G702+H702</f>
        <v>0</v>
      </c>
      <c r="F702" s="173"/>
      <c r="G702" s="174"/>
      <c r="H702" s="1409"/>
      <c r="I702" s="173"/>
      <c r="J702" s="174"/>
      <c r="K702" s="1409"/>
      <c r="L702" s="287">
        <f>I702+J702+K702</f>
        <v>0</v>
      </c>
      <c r="M702" s="12" t="str">
        <f t="shared" si="145"/>
        <v/>
      </c>
      <c r="N702" s="13"/>
    </row>
    <row r="703" spans="2:14" hidden="1">
      <c r="B703" s="272">
        <v>2100</v>
      </c>
      <c r="C703" s="1914" t="s">
        <v>708</v>
      </c>
      <c r="D703" s="1915"/>
      <c r="E703" s="310">
        <f t="shared" ref="E703:L703" si="147">SUM(E704:E708)</f>
        <v>0</v>
      </c>
      <c r="F703" s="274">
        <f t="shared" si="147"/>
        <v>0</v>
      </c>
      <c r="G703" s="275">
        <f t="shared" si="147"/>
        <v>0</v>
      </c>
      <c r="H703" s="276">
        <f t="shared" si="147"/>
        <v>0</v>
      </c>
      <c r="I703" s="274">
        <f t="shared" si="147"/>
        <v>0</v>
      </c>
      <c r="J703" s="275">
        <f t="shared" si="147"/>
        <v>0</v>
      </c>
      <c r="K703" s="276">
        <f t="shared" si="147"/>
        <v>0</v>
      </c>
      <c r="L703" s="310">
        <f t="shared" si="147"/>
        <v>0</v>
      </c>
      <c r="M703" s="12" t="str">
        <f t="shared" si="145"/>
        <v/>
      </c>
      <c r="N703" s="13"/>
    </row>
    <row r="704" spans="2:14" hidden="1">
      <c r="B704" s="292"/>
      <c r="C704" s="279">
        <v>2110</v>
      </c>
      <c r="D704" s="344" t="s">
        <v>208</v>
      </c>
      <c r="E704" s="281">
        <f>F704+G704+H704</f>
        <v>0</v>
      </c>
      <c r="F704" s="152"/>
      <c r="G704" s="153"/>
      <c r="H704" s="1406"/>
      <c r="I704" s="152"/>
      <c r="J704" s="153"/>
      <c r="K704" s="1406"/>
      <c r="L704" s="281">
        <f>I704+J704+K704</f>
        <v>0</v>
      </c>
      <c r="M704" s="12" t="str">
        <f t="shared" si="145"/>
        <v/>
      </c>
      <c r="N704" s="13"/>
    </row>
    <row r="705" spans="2:14" hidden="1">
      <c r="B705" s="341"/>
      <c r="C705" s="293">
        <v>2120</v>
      </c>
      <c r="D705" s="300" t="s">
        <v>209</v>
      </c>
      <c r="E705" s="295">
        <f>F705+G705+H705</f>
        <v>0</v>
      </c>
      <c r="F705" s="158"/>
      <c r="G705" s="159"/>
      <c r="H705" s="1408"/>
      <c r="I705" s="158"/>
      <c r="J705" s="159"/>
      <c r="K705" s="1408"/>
      <c r="L705" s="295">
        <f>I705+J705+K705</f>
        <v>0</v>
      </c>
      <c r="M705" s="12" t="str">
        <f t="shared" si="145"/>
        <v/>
      </c>
      <c r="N705" s="13"/>
    </row>
    <row r="706" spans="2:14" hidden="1">
      <c r="B706" s="341"/>
      <c r="C706" s="293">
        <v>2125</v>
      </c>
      <c r="D706" s="300" t="s">
        <v>210</v>
      </c>
      <c r="E706" s="295">
        <f>F706+G706+H706</f>
        <v>0</v>
      </c>
      <c r="F706" s="484">
        <v>0</v>
      </c>
      <c r="G706" s="485">
        <v>0</v>
      </c>
      <c r="H706" s="160">
        <v>0</v>
      </c>
      <c r="I706" s="484">
        <v>0</v>
      </c>
      <c r="J706" s="485">
        <v>0</v>
      </c>
      <c r="K706" s="160">
        <v>0</v>
      </c>
      <c r="L706" s="295">
        <f>I706+J706+K706</f>
        <v>0</v>
      </c>
      <c r="M706" s="12" t="str">
        <f t="shared" si="145"/>
        <v/>
      </c>
      <c r="N706" s="13"/>
    </row>
    <row r="707" spans="2:14" hidden="1">
      <c r="B707" s="291"/>
      <c r="C707" s="293">
        <v>2140</v>
      </c>
      <c r="D707" s="300" t="s">
        <v>211</v>
      </c>
      <c r="E707" s="295">
        <f>F707+G707+H707</f>
        <v>0</v>
      </c>
      <c r="F707" s="484">
        <v>0</v>
      </c>
      <c r="G707" s="485">
        <v>0</v>
      </c>
      <c r="H707" s="160">
        <v>0</v>
      </c>
      <c r="I707" s="484">
        <v>0</v>
      </c>
      <c r="J707" s="485">
        <v>0</v>
      </c>
      <c r="K707" s="160">
        <v>0</v>
      </c>
      <c r="L707" s="295">
        <f>I707+J707+K707</f>
        <v>0</v>
      </c>
      <c r="M707" s="12" t="str">
        <f t="shared" si="145"/>
        <v/>
      </c>
      <c r="N707" s="13"/>
    </row>
    <row r="708" spans="2:14" hidden="1">
      <c r="B708" s="292"/>
      <c r="C708" s="285">
        <v>2190</v>
      </c>
      <c r="D708" s="345" t="s">
        <v>212</v>
      </c>
      <c r="E708" s="287">
        <f>F708+G708+H708</f>
        <v>0</v>
      </c>
      <c r="F708" s="173"/>
      <c r="G708" s="174"/>
      <c r="H708" s="1409"/>
      <c r="I708" s="173"/>
      <c r="J708" s="174"/>
      <c r="K708" s="1409"/>
      <c r="L708" s="287">
        <f>I708+J708+K708</f>
        <v>0</v>
      </c>
      <c r="M708" s="12" t="str">
        <f t="shared" si="145"/>
        <v/>
      </c>
      <c r="N708" s="13"/>
    </row>
    <row r="709" spans="2:14" hidden="1">
      <c r="B709" s="272">
        <v>2200</v>
      </c>
      <c r="C709" s="1914" t="s">
        <v>213</v>
      </c>
      <c r="D709" s="1915"/>
      <c r="E709" s="310">
        <f t="shared" ref="E709:L709" si="148">SUM(E710:E711)</f>
        <v>0</v>
      </c>
      <c r="F709" s="274">
        <f t="shared" si="148"/>
        <v>0</v>
      </c>
      <c r="G709" s="275">
        <f t="shared" si="148"/>
        <v>0</v>
      </c>
      <c r="H709" s="276">
        <f t="shared" si="148"/>
        <v>0</v>
      </c>
      <c r="I709" s="274">
        <f t="shared" si="148"/>
        <v>0</v>
      </c>
      <c r="J709" s="275">
        <f t="shared" si="148"/>
        <v>0</v>
      </c>
      <c r="K709" s="276">
        <f t="shared" si="148"/>
        <v>0</v>
      </c>
      <c r="L709" s="310">
        <f t="shared" si="148"/>
        <v>0</v>
      </c>
      <c r="M709" s="12" t="str">
        <f t="shared" si="145"/>
        <v/>
      </c>
      <c r="N709" s="13"/>
    </row>
    <row r="710" spans="2:14" hidden="1">
      <c r="B710" s="292"/>
      <c r="C710" s="279">
        <v>2221</v>
      </c>
      <c r="D710" s="280" t="s">
        <v>300</v>
      </c>
      <c r="E710" s="281">
        <f>F710+G710+H710</f>
        <v>0</v>
      </c>
      <c r="F710" s="152"/>
      <c r="G710" s="153"/>
      <c r="H710" s="1406"/>
      <c r="I710" s="152"/>
      <c r="J710" s="153"/>
      <c r="K710" s="1406"/>
      <c r="L710" s="281">
        <f>I710+J710+K710</f>
        <v>0</v>
      </c>
      <c r="M710" s="12" t="str">
        <f t="shared" si="145"/>
        <v/>
      </c>
      <c r="N710" s="13"/>
    </row>
    <row r="711" spans="2:14" hidden="1">
      <c r="B711" s="292"/>
      <c r="C711" s="285">
        <v>2224</v>
      </c>
      <c r="D711" s="286" t="s">
        <v>214</v>
      </c>
      <c r="E711" s="287">
        <f>F711+G711+H711</f>
        <v>0</v>
      </c>
      <c r="F711" s="173"/>
      <c r="G711" s="174"/>
      <c r="H711" s="1409"/>
      <c r="I711" s="173"/>
      <c r="J711" s="174"/>
      <c r="K711" s="1409"/>
      <c r="L711" s="287">
        <f>I711+J711+K711</f>
        <v>0</v>
      </c>
      <c r="M711" s="12" t="str">
        <f t="shared" si="145"/>
        <v/>
      </c>
      <c r="N711" s="13"/>
    </row>
    <row r="712" spans="2:14" hidden="1">
      <c r="B712" s="272">
        <v>2500</v>
      </c>
      <c r="C712" s="1914" t="s">
        <v>215</v>
      </c>
      <c r="D712" s="1915"/>
      <c r="E712" s="310">
        <f>F712+G712+H712</f>
        <v>0</v>
      </c>
      <c r="F712" s="1410"/>
      <c r="G712" s="1411"/>
      <c r="H712" s="1412"/>
      <c r="I712" s="1410"/>
      <c r="J712" s="1411"/>
      <c r="K712" s="1412"/>
      <c r="L712" s="310">
        <f>I712+J712+K712</f>
        <v>0</v>
      </c>
      <c r="M712" s="12" t="str">
        <f t="shared" si="145"/>
        <v/>
      </c>
      <c r="N712" s="13"/>
    </row>
    <row r="713" spans="2:14" hidden="1">
      <c r="B713" s="272">
        <v>2600</v>
      </c>
      <c r="C713" s="1922" t="s">
        <v>216</v>
      </c>
      <c r="D713" s="1923"/>
      <c r="E713" s="310">
        <f>F713+G713+H713</f>
        <v>0</v>
      </c>
      <c r="F713" s="1410"/>
      <c r="G713" s="1411"/>
      <c r="H713" s="1412"/>
      <c r="I713" s="1410"/>
      <c r="J713" s="1411"/>
      <c r="K713" s="1412"/>
      <c r="L713" s="310">
        <f>I713+J713+K713</f>
        <v>0</v>
      </c>
      <c r="M713" s="12" t="str">
        <f t="shared" si="145"/>
        <v/>
      </c>
      <c r="N713" s="13"/>
    </row>
    <row r="714" spans="2:14" hidden="1">
      <c r="B714" s="272">
        <v>2700</v>
      </c>
      <c r="C714" s="1922" t="s">
        <v>217</v>
      </c>
      <c r="D714" s="1923"/>
      <c r="E714" s="310">
        <f>F714+G714+H714</f>
        <v>0</v>
      </c>
      <c r="F714" s="1410"/>
      <c r="G714" s="1411"/>
      <c r="H714" s="1412"/>
      <c r="I714" s="1410"/>
      <c r="J714" s="1411"/>
      <c r="K714" s="1412"/>
      <c r="L714" s="310">
        <f>I714+J714+K714</f>
        <v>0</v>
      </c>
      <c r="M714" s="12" t="str">
        <f t="shared" si="145"/>
        <v/>
      </c>
      <c r="N714" s="13"/>
    </row>
    <row r="715" spans="2:14" hidden="1">
      <c r="B715" s="272">
        <v>2800</v>
      </c>
      <c r="C715" s="1922" t="s">
        <v>1644</v>
      </c>
      <c r="D715" s="1923"/>
      <c r="E715" s="310">
        <f t="shared" ref="E715:L715" si="149">SUM(E716:E718)</f>
        <v>0</v>
      </c>
      <c r="F715" s="274">
        <f t="shared" si="149"/>
        <v>0</v>
      </c>
      <c r="G715" s="275">
        <f t="shared" si="149"/>
        <v>0</v>
      </c>
      <c r="H715" s="276">
        <f t="shared" si="149"/>
        <v>0</v>
      </c>
      <c r="I715" s="274">
        <f t="shared" si="149"/>
        <v>0</v>
      </c>
      <c r="J715" s="275">
        <f t="shared" si="149"/>
        <v>0</v>
      </c>
      <c r="K715" s="276">
        <f t="shared" si="149"/>
        <v>0</v>
      </c>
      <c r="L715" s="310">
        <f t="shared" si="149"/>
        <v>0</v>
      </c>
      <c r="M715" s="12" t="str">
        <f t="shared" si="145"/>
        <v/>
      </c>
      <c r="N715" s="13"/>
    </row>
    <row r="716" spans="2:14" hidden="1">
      <c r="B716" s="292"/>
      <c r="C716" s="279">
        <v>2810</v>
      </c>
      <c r="D716" s="340" t="s">
        <v>2169</v>
      </c>
      <c r="E716" s="281">
        <f>F716+G716+H716</f>
        <v>0</v>
      </c>
      <c r="F716" s="152"/>
      <c r="G716" s="153"/>
      <c r="H716" s="1406"/>
      <c r="I716" s="152"/>
      <c r="J716" s="153"/>
      <c r="K716" s="1406"/>
      <c r="L716" s="281">
        <f>I716+J716+K716</f>
        <v>0</v>
      </c>
      <c r="M716" s="12" t="str">
        <f t="shared" si="145"/>
        <v/>
      </c>
      <c r="N716" s="13"/>
    </row>
    <row r="717" spans="2:14" hidden="1">
      <c r="B717" s="341"/>
      <c r="C717" s="293">
        <v>2820</v>
      </c>
      <c r="D717" s="342" t="s">
        <v>2170</v>
      </c>
      <c r="E717" s="295">
        <f>F717+G717+H717</f>
        <v>0</v>
      </c>
      <c r="F717" s="158"/>
      <c r="G717" s="159"/>
      <c r="H717" s="1408"/>
      <c r="I717" s="158"/>
      <c r="J717" s="159"/>
      <c r="K717" s="1408"/>
      <c r="L717" s="295">
        <f>I717+J717+K717</f>
        <v>0</v>
      </c>
      <c r="M717" s="12" t="str">
        <f t="shared" si="145"/>
        <v/>
      </c>
      <c r="N717" s="13"/>
    </row>
    <row r="718" spans="2:14" ht="31.5" hidden="1">
      <c r="B718" s="292"/>
      <c r="C718" s="285">
        <v>2890</v>
      </c>
      <c r="D718" s="343" t="s">
        <v>2171</v>
      </c>
      <c r="E718" s="287">
        <f>F718+G718+H718</f>
        <v>0</v>
      </c>
      <c r="F718" s="173"/>
      <c r="G718" s="174"/>
      <c r="H718" s="1409"/>
      <c r="I718" s="173"/>
      <c r="J718" s="174"/>
      <c r="K718" s="1409"/>
      <c r="L718" s="287">
        <f>I718+J718+K718</f>
        <v>0</v>
      </c>
      <c r="M718" s="12" t="str">
        <f t="shared" si="145"/>
        <v/>
      </c>
      <c r="N718" s="13"/>
    </row>
    <row r="719" spans="2:14" hidden="1">
      <c r="B719" s="272">
        <v>2900</v>
      </c>
      <c r="C719" s="1914" t="s">
        <v>218</v>
      </c>
      <c r="D719" s="1915"/>
      <c r="E719" s="310">
        <f t="shared" ref="E719:L719" si="150">SUM(E720:E727)</f>
        <v>0</v>
      </c>
      <c r="F719" s="274">
        <f t="shared" si="150"/>
        <v>0</v>
      </c>
      <c r="G719" s="274">
        <f t="shared" si="150"/>
        <v>0</v>
      </c>
      <c r="H719" s="274">
        <f t="shared" si="150"/>
        <v>0</v>
      </c>
      <c r="I719" s="274">
        <f t="shared" si="150"/>
        <v>0</v>
      </c>
      <c r="J719" s="274">
        <f t="shared" si="150"/>
        <v>0</v>
      </c>
      <c r="K719" s="274">
        <f t="shared" si="150"/>
        <v>0</v>
      </c>
      <c r="L719" s="274">
        <f t="shared" si="150"/>
        <v>0</v>
      </c>
      <c r="M719" s="12" t="str">
        <f t="shared" si="145"/>
        <v/>
      </c>
      <c r="N719" s="13"/>
    </row>
    <row r="720" spans="2:14" hidden="1">
      <c r="B720" s="346"/>
      <c r="C720" s="279">
        <v>2910</v>
      </c>
      <c r="D720" s="347" t="s">
        <v>1988</v>
      </c>
      <c r="E720" s="281">
        <f t="shared" ref="E720:E727" si="151">F720+G720+H720</f>
        <v>0</v>
      </c>
      <c r="F720" s="152"/>
      <c r="G720" s="153"/>
      <c r="H720" s="1406"/>
      <c r="I720" s="152"/>
      <c r="J720" s="153"/>
      <c r="K720" s="1406"/>
      <c r="L720" s="281">
        <f t="shared" ref="L720:L727" si="152">I720+J720+K720</f>
        <v>0</v>
      </c>
      <c r="M720" s="12" t="str">
        <f t="shared" si="145"/>
        <v/>
      </c>
      <c r="N720" s="13"/>
    </row>
    <row r="721" spans="2:14" hidden="1">
      <c r="B721" s="346"/>
      <c r="C721" s="279">
        <v>2920</v>
      </c>
      <c r="D721" s="347" t="s">
        <v>219</v>
      </c>
      <c r="E721" s="281">
        <f t="shared" si="151"/>
        <v>0</v>
      </c>
      <c r="F721" s="152"/>
      <c r="G721" s="153"/>
      <c r="H721" s="1406"/>
      <c r="I721" s="152"/>
      <c r="J721" s="153"/>
      <c r="K721" s="1406"/>
      <c r="L721" s="281">
        <f t="shared" si="152"/>
        <v>0</v>
      </c>
      <c r="M721" s="12" t="str">
        <f t="shared" si="145"/>
        <v/>
      </c>
      <c r="N721" s="13"/>
    </row>
    <row r="722" spans="2:14" ht="31.5" hidden="1">
      <c r="B722" s="346"/>
      <c r="C722" s="324">
        <v>2969</v>
      </c>
      <c r="D722" s="348" t="s">
        <v>220</v>
      </c>
      <c r="E722" s="326">
        <f t="shared" si="151"/>
        <v>0</v>
      </c>
      <c r="F722" s="445"/>
      <c r="G722" s="446"/>
      <c r="H722" s="1413"/>
      <c r="I722" s="445"/>
      <c r="J722" s="446"/>
      <c r="K722" s="1413"/>
      <c r="L722" s="326">
        <f t="shared" si="152"/>
        <v>0</v>
      </c>
      <c r="M722" s="12" t="str">
        <f t="shared" si="145"/>
        <v/>
      </c>
      <c r="N722" s="13"/>
    </row>
    <row r="723" spans="2:14" ht="31.5" hidden="1">
      <c r="B723" s="346"/>
      <c r="C723" s="349">
        <v>2970</v>
      </c>
      <c r="D723" s="350" t="s">
        <v>221</v>
      </c>
      <c r="E723" s="351">
        <f t="shared" si="151"/>
        <v>0</v>
      </c>
      <c r="F723" s="624"/>
      <c r="G723" s="625"/>
      <c r="H723" s="1414"/>
      <c r="I723" s="624"/>
      <c r="J723" s="625"/>
      <c r="K723" s="1414"/>
      <c r="L723" s="351">
        <f t="shared" si="152"/>
        <v>0</v>
      </c>
      <c r="M723" s="12" t="str">
        <f t="shared" si="145"/>
        <v/>
      </c>
      <c r="N723" s="13"/>
    </row>
    <row r="724" spans="2:14" hidden="1">
      <c r="B724" s="346"/>
      <c r="C724" s="333">
        <v>2989</v>
      </c>
      <c r="D724" s="355" t="s">
        <v>222</v>
      </c>
      <c r="E724" s="335">
        <f t="shared" si="151"/>
        <v>0</v>
      </c>
      <c r="F724" s="589"/>
      <c r="G724" s="590"/>
      <c r="H724" s="1415"/>
      <c r="I724" s="589"/>
      <c r="J724" s="590"/>
      <c r="K724" s="1415"/>
      <c r="L724" s="335">
        <f t="shared" si="152"/>
        <v>0</v>
      </c>
      <c r="M724" s="12" t="str">
        <f t="shared" si="145"/>
        <v/>
      </c>
      <c r="N724" s="13"/>
    </row>
    <row r="725" spans="2:14" hidden="1">
      <c r="B725" s="292"/>
      <c r="C725" s="318">
        <v>2990</v>
      </c>
      <c r="D725" s="356" t="s">
        <v>2007</v>
      </c>
      <c r="E725" s="320">
        <f t="shared" si="151"/>
        <v>0</v>
      </c>
      <c r="F725" s="450"/>
      <c r="G725" s="451"/>
      <c r="H725" s="1416"/>
      <c r="I725" s="450"/>
      <c r="J725" s="451"/>
      <c r="K725" s="1416"/>
      <c r="L725" s="320">
        <f t="shared" si="152"/>
        <v>0</v>
      </c>
      <c r="M725" s="12" t="str">
        <f t="shared" si="145"/>
        <v/>
      </c>
      <c r="N725" s="13"/>
    </row>
    <row r="726" spans="2:14" hidden="1">
      <c r="B726" s="292"/>
      <c r="C726" s="318">
        <v>2991</v>
      </c>
      <c r="D726" s="356" t="s">
        <v>223</v>
      </c>
      <c r="E726" s="320">
        <f t="shared" si="151"/>
        <v>0</v>
      </c>
      <c r="F726" s="450"/>
      <c r="G726" s="451"/>
      <c r="H726" s="1416"/>
      <c r="I726" s="450"/>
      <c r="J726" s="451"/>
      <c r="K726" s="1416"/>
      <c r="L726" s="320">
        <f t="shared" si="152"/>
        <v>0</v>
      </c>
      <c r="M726" s="12" t="str">
        <f t="shared" si="145"/>
        <v/>
      </c>
      <c r="N726" s="13"/>
    </row>
    <row r="727" spans="2:14" hidden="1">
      <c r="B727" s="292"/>
      <c r="C727" s="285">
        <v>2992</v>
      </c>
      <c r="D727" s="357" t="s">
        <v>224</v>
      </c>
      <c r="E727" s="287">
        <f t="shared" si="151"/>
        <v>0</v>
      </c>
      <c r="F727" s="173"/>
      <c r="G727" s="174"/>
      <c r="H727" s="1409"/>
      <c r="I727" s="173"/>
      <c r="J727" s="174"/>
      <c r="K727" s="1409"/>
      <c r="L727" s="287">
        <f t="shared" si="152"/>
        <v>0</v>
      </c>
      <c r="M727" s="12" t="str">
        <f t="shared" ref="M727:M758" si="153">(IF($E727&lt;&gt;0,$M$2,IF($L727&lt;&gt;0,$M$2,"")))</f>
        <v/>
      </c>
      <c r="N727" s="13"/>
    </row>
    <row r="728" spans="2:14" hidden="1">
      <c r="B728" s="272">
        <v>3300</v>
      </c>
      <c r="C728" s="358" t="s">
        <v>2038</v>
      </c>
      <c r="D728" s="1468"/>
      <c r="E728" s="310">
        <f t="shared" ref="E728:L728" si="154">SUM(E729:E733)</f>
        <v>0</v>
      </c>
      <c r="F728" s="274">
        <f t="shared" si="154"/>
        <v>0</v>
      </c>
      <c r="G728" s="275">
        <f t="shared" si="154"/>
        <v>0</v>
      </c>
      <c r="H728" s="276">
        <f t="shared" si="154"/>
        <v>0</v>
      </c>
      <c r="I728" s="274">
        <f t="shared" si="154"/>
        <v>0</v>
      </c>
      <c r="J728" s="275">
        <f t="shared" si="154"/>
        <v>0</v>
      </c>
      <c r="K728" s="276">
        <f t="shared" si="154"/>
        <v>0</v>
      </c>
      <c r="L728" s="310">
        <f t="shared" si="154"/>
        <v>0</v>
      </c>
      <c r="M728" s="12" t="str">
        <f t="shared" si="153"/>
        <v/>
      </c>
      <c r="N728" s="13"/>
    </row>
    <row r="729" spans="2:14" hidden="1">
      <c r="B729" s="291"/>
      <c r="C729" s="279">
        <v>3301</v>
      </c>
      <c r="D729" s="359" t="s">
        <v>225</v>
      </c>
      <c r="E729" s="281">
        <f t="shared" ref="E729:E736" si="155">F729+G729+H729</f>
        <v>0</v>
      </c>
      <c r="F729" s="482">
        <v>0</v>
      </c>
      <c r="G729" s="483">
        <v>0</v>
      </c>
      <c r="H729" s="154">
        <v>0</v>
      </c>
      <c r="I729" s="482">
        <v>0</v>
      </c>
      <c r="J729" s="483">
        <v>0</v>
      </c>
      <c r="K729" s="154">
        <v>0</v>
      </c>
      <c r="L729" s="281">
        <f t="shared" ref="L729:L736" si="156">I729+J729+K729</f>
        <v>0</v>
      </c>
      <c r="M729" s="12" t="str">
        <f t="shared" si="153"/>
        <v/>
      </c>
      <c r="N729" s="13"/>
    </row>
    <row r="730" spans="2:14" hidden="1">
      <c r="B730" s="291"/>
      <c r="C730" s="293">
        <v>3302</v>
      </c>
      <c r="D730" s="360" t="s">
        <v>702</v>
      </c>
      <c r="E730" s="295">
        <f t="shared" si="155"/>
        <v>0</v>
      </c>
      <c r="F730" s="484">
        <v>0</v>
      </c>
      <c r="G730" s="485">
        <v>0</v>
      </c>
      <c r="H730" s="160">
        <v>0</v>
      </c>
      <c r="I730" s="484">
        <v>0</v>
      </c>
      <c r="J730" s="485">
        <v>0</v>
      </c>
      <c r="K730" s="160">
        <v>0</v>
      </c>
      <c r="L730" s="295">
        <f t="shared" si="156"/>
        <v>0</v>
      </c>
      <c r="M730" s="12" t="str">
        <f t="shared" si="153"/>
        <v/>
      </c>
      <c r="N730" s="13"/>
    </row>
    <row r="731" spans="2:14" hidden="1">
      <c r="B731" s="291"/>
      <c r="C731" s="293">
        <v>3304</v>
      </c>
      <c r="D731" s="360" t="s">
        <v>226</v>
      </c>
      <c r="E731" s="295">
        <f t="shared" si="155"/>
        <v>0</v>
      </c>
      <c r="F731" s="484">
        <v>0</v>
      </c>
      <c r="G731" s="485">
        <v>0</v>
      </c>
      <c r="H731" s="160">
        <v>0</v>
      </c>
      <c r="I731" s="484">
        <v>0</v>
      </c>
      <c r="J731" s="485">
        <v>0</v>
      </c>
      <c r="K731" s="160">
        <v>0</v>
      </c>
      <c r="L731" s="295">
        <f t="shared" si="156"/>
        <v>0</v>
      </c>
      <c r="M731" s="12" t="str">
        <f t="shared" si="153"/>
        <v/>
      </c>
      <c r="N731" s="13"/>
    </row>
    <row r="732" spans="2:14" ht="47.25" hidden="1">
      <c r="B732" s="291"/>
      <c r="C732" s="285">
        <v>3306</v>
      </c>
      <c r="D732" s="361" t="s">
        <v>2172</v>
      </c>
      <c r="E732" s="295">
        <f t="shared" si="155"/>
        <v>0</v>
      </c>
      <c r="F732" s="484">
        <v>0</v>
      </c>
      <c r="G732" s="485">
        <v>0</v>
      </c>
      <c r="H732" s="160">
        <v>0</v>
      </c>
      <c r="I732" s="484">
        <v>0</v>
      </c>
      <c r="J732" s="485">
        <v>0</v>
      </c>
      <c r="K732" s="160">
        <v>0</v>
      </c>
      <c r="L732" s="295">
        <f t="shared" si="156"/>
        <v>0</v>
      </c>
      <c r="M732" s="12" t="str">
        <f t="shared" si="153"/>
        <v/>
      </c>
      <c r="N732" s="13"/>
    </row>
    <row r="733" spans="2:14" hidden="1">
      <c r="B733" s="291"/>
      <c r="C733" s="285">
        <v>3307</v>
      </c>
      <c r="D733" s="361" t="s">
        <v>2049</v>
      </c>
      <c r="E733" s="287">
        <f t="shared" si="155"/>
        <v>0</v>
      </c>
      <c r="F733" s="486">
        <v>0</v>
      </c>
      <c r="G733" s="487">
        <v>0</v>
      </c>
      <c r="H733" s="175">
        <v>0</v>
      </c>
      <c r="I733" s="486">
        <v>0</v>
      </c>
      <c r="J733" s="487">
        <v>0</v>
      </c>
      <c r="K733" s="175">
        <v>0</v>
      </c>
      <c r="L733" s="287">
        <f t="shared" si="156"/>
        <v>0</v>
      </c>
      <c r="M733" s="12" t="str">
        <f t="shared" si="153"/>
        <v/>
      </c>
      <c r="N733" s="13"/>
    </row>
    <row r="734" spans="2:14" hidden="1">
      <c r="B734" s="272">
        <v>3900</v>
      </c>
      <c r="C734" s="1914" t="s">
        <v>227</v>
      </c>
      <c r="D734" s="1915"/>
      <c r="E734" s="310">
        <f t="shared" si="155"/>
        <v>0</v>
      </c>
      <c r="F734" s="1458">
        <v>0</v>
      </c>
      <c r="G734" s="1459">
        <v>0</v>
      </c>
      <c r="H734" s="1460">
        <v>0</v>
      </c>
      <c r="I734" s="1458">
        <v>0</v>
      </c>
      <c r="J734" s="1459">
        <v>0</v>
      </c>
      <c r="K734" s="1460">
        <v>0</v>
      </c>
      <c r="L734" s="310">
        <f t="shared" si="156"/>
        <v>0</v>
      </c>
      <c r="M734" s="12" t="str">
        <f t="shared" si="153"/>
        <v/>
      </c>
      <c r="N734" s="13"/>
    </row>
    <row r="735" spans="2:14" hidden="1">
      <c r="B735" s="272">
        <v>4000</v>
      </c>
      <c r="C735" s="1914" t="s">
        <v>228</v>
      </c>
      <c r="D735" s="1915"/>
      <c r="E735" s="310">
        <f t="shared" si="155"/>
        <v>0</v>
      </c>
      <c r="F735" s="1410"/>
      <c r="G735" s="1411"/>
      <c r="H735" s="1412"/>
      <c r="I735" s="1410"/>
      <c r="J735" s="1411"/>
      <c r="K735" s="1412"/>
      <c r="L735" s="310">
        <f t="shared" si="156"/>
        <v>0</v>
      </c>
      <c r="M735" s="12" t="str">
        <f t="shared" si="153"/>
        <v/>
      </c>
      <c r="N735" s="13"/>
    </row>
    <row r="736" spans="2:14" hidden="1">
      <c r="B736" s="272">
        <v>4100</v>
      </c>
      <c r="C736" s="1914" t="s">
        <v>229</v>
      </c>
      <c r="D736" s="1915"/>
      <c r="E736" s="310">
        <f t="shared" si="155"/>
        <v>0</v>
      </c>
      <c r="F736" s="1459">
        <v>0</v>
      </c>
      <c r="G736" s="1459">
        <v>0</v>
      </c>
      <c r="H736" s="1460">
        <v>0</v>
      </c>
      <c r="I736" s="1711">
        <v>0</v>
      </c>
      <c r="J736" s="1459">
        <v>0</v>
      </c>
      <c r="K736" s="1459">
        <v>0</v>
      </c>
      <c r="L736" s="310">
        <f t="shared" si="156"/>
        <v>0</v>
      </c>
      <c r="M736" s="12" t="str">
        <f t="shared" si="153"/>
        <v/>
      </c>
      <c r="N736" s="13"/>
    </row>
    <row r="737" spans="2:14" hidden="1">
      <c r="B737" s="272">
        <v>4200</v>
      </c>
      <c r="C737" s="1914" t="s">
        <v>230</v>
      </c>
      <c r="D737" s="1915"/>
      <c r="E737" s="310">
        <f t="shared" ref="E737:L737" si="157">SUM(E738:E743)</f>
        <v>0</v>
      </c>
      <c r="F737" s="274">
        <f t="shared" si="157"/>
        <v>0</v>
      </c>
      <c r="G737" s="275">
        <f t="shared" si="157"/>
        <v>0</v>
      </c>
      <c r="H737" s="276">
        <f t="shared" si="157"/>
        <v>0</v>
      </c>
      <c r="I737" s="274">
        <f t="shared" si="157"/>
        <v>0</v>
      </c>
      <c r="J737" s="275">
        <f t="shared" si="157"/>
        <v>0</v>
      </c>
      <c r="K737" s="276">
        <f t="shared" si="157"/>
        <v>0</v>
      </c>
      <c r="L737" s="310">
        <f t="shared" si="157"/>
        <v>0</v>
      </c>
      <c r="M737" s="12" t="str">
        <f t="shared" si="153"/>
        <v/>
      </c>
      <c r="N737" s="13"/>
    </row>
    <row r="738" spans="2:14" hidden="1">
      <c r="B738" s="362"/>
      <c r="C738" s="279">
        <v>4201</v>
      </c>
      <c r="D738" s="280" t="s">
        <v>231</v>
      </c>
      <c r="E738" s="281">
        <f t="shared" ref="E738:E743" si="158">F738+G738+H738</f>
        <v>0</v>
      </c>
      <c r="F738" s="152"/>
      <c r="G738" s="153"/>
      <c r="H738" s="1406"/>
      <c r="I738" s="152"/>
      <c r="J738" s="153"/>
      <c r="K738" s="1406"/>
      <c r="L738" s="281">
        <f t="shared" ref="L738:L743" si="159">I738+J738+K738</f>
        <v>0</v>
      </c>
      <c r="M738" s="12" t="str">
        <f t="shared" si="153"/>
        <v/>
      </c>
      <c r="N738" s="13"/>
    </row>
    <row r="739" spans="2:14" hidden="1">
      <c r="B739" s="362"/>
      <c r="C739" s="293">
        <v>4202</v>
      </c>
      <c r="D739" s="363" t="s">
        <v>232</v>
      </c>
      <c r="E739" s="295">
        <f t="shared" si="158"/>
        <v>0</v>
      </c>
      <c r="F739" s="158"/>
      <c r="G739" s="159"/>
      <c r="H739" s="1408"/>
      <c r="I739" s="158"/>
      <c r="J739" s="159"/>
      <c r="K739" s="1408"/>
      <c r="L739" s="295">
        <f t="shared" si="159"/>
        <v>0</v>
      </c>
      <c r="M739" s="12" t="str">
        <f t="shared" si="153"/>
        <v/>
      </c>
      <c r="N739" s="13"/>
    </row>
    <row r="740" spans="2:14" hidden="1">
      <c r="B740" s="362"/>
      <c r="C740" s="293">
        <v>4214</v>
      </c>
      <c r="D740" s="363" t="s">
        <v>233</v>
      </c>
      <c r="E740" s="295">
        <f t="shared" si="158"/>
        <v>0</v>
      </c>
      <c r="F740" s="158"/>
      <c r="G740" s="159"/>
      <c r="H740" s="1408"/>
      <c r="I740" s="158"/>
      <c r="J740" s="159"/>
      <c r="K740" s="1408"/>
      <c r="L740" s="295">
        <f t="shared" si="159"/>
        <v>0</v>
      </c>
      <c r="M740" s="12" t="str">
        <f t="shared" si="153"/>
        <v/>
      </c>
      <c r="N740" s="13"/>
    </row>
    <row r="741" spans="2:14" hidden="1">
      <c r="B741" s="362"/>
      <c r="C741" s="293">
        <v>4217</v>
      </c>
      <c r="D741" s="363" t="s">
        <v>234</v>
      </c>
      <c r="E741" s="295">
        <f t="shared" si="158"/>
        <v>0</v>
      </c>
      <c r="F741" s="158"/>
      <c r="G741" s="159"/>
      <c r="H741" s="1408"/>
      <c r="I741" s="158"/>
      <c r="J741" s="159"/>
      <c r="K741" s="1408"/>
      <c r="L741" s="295">
        <f t="shared" si="159"/>
        <v>0</v>
      </c>
      <c r="M741" s="12" t="str">
        <f t="shared" si="153"/>
        <v/>
      </c>
      <c r="N741" s="13"/>
    </row>
    <row r="742" spans="2:14" hidden="1">
      <c r="B742" s="362"/>
      <c r="C742" s="293">
        <v>4218</v>
      </c>
      <c r="D742" s="294" t="s">
        <v>235</v>
      </c>
      <c r="E742" s="295">
        <f t="shared" si="158"/>
        <v>0</v>
      </c>
      <c r="F742" s="158"/>
      <c r="G742" s="159"/>
      <c r="H742" s="1408"/>
      <c r="I742" s="158"/>
      <c r="J742" s="159"/>
      <c r="K742" s="1408"/>
      <c r="L742" s="295">
        <f t="shared" si="159"/>
        <v>0</v>
      </c>
      <c r="M742" s="12" t="str">
        <f t="shared" si="153"/>
        <v/>
      </c>
      <c r="N742" s="13"/>
    </row>
    <row r="743" spans="2:14" hidden="1">
      <c r="B743" s="362"/>
      <c r="C743" s="285">
        <v>4219</v>
      </c>
      <c r="D743" s="343" t="s">
        <v>236</v>
      </c>
      <c r="E743" s="287">
        <f t="shared" si="158"/>
        <v>0</v>
      </c>
      <c r="F743" s="173"/>
      <c r="G743" s="174"/>
      <c r="H743" s="1409"/>
      <c r="I743" s="173"/>
      <c r="J743" s="174"/>
      <c r="K743" s="1409"/>
      <c r="L743" s="287">
        <f t="shared" si="159"/>
        <v>0</v>
      </c>
      <c r="M743" s="12" t="str">
        <f t="shared" si="153"/>
        <v/>
      </c>
      <c r="N743" s="13"/>
    </row>
    <row r="744" spans="2:14" hidden="1">
      <c r="B744" s="272">
        <v>4300</v>
      </c>
      <c r="C744" s="1914" t="s">
        <v>1645</v>
      </c>
      <c r="D744" s="1915"/>
      <c r="E744" s="310">
        <f t="shared" ref="E744:L744" si="160">SUM(E745:E747)</f>
        <v>0</v>
      </c>
      <c r="F744" s="274">
        <f t="shared" si="160"/>
        <v>0</v>
      </c>
      <c r="G744" s="275">
        <f t="shared" si="160"/>
        <v>0</v>
      </c>
      <c r="H744" s="276">
        <f t="shared" si="160"/>
        <v>0</v>
      </c>
      <c r="I744" s="274">
        <f t="shared" si="160"/>
        <v>0</v>
      </c>
      <c r="J744" s="275">
        <f t="shared" si="160"/>
        <v>0</v>
      </c>
      <c r="K744" s="276">
        <f t="shared" si="160"/>
        <v>0</v>
      </c>
      <c r="L744" s="310">
        <f t="shared" si="160"/>
        <v>0</v>
      </c>
      <c r="M744" s="12" t="str">
        <f t="shared" si="153"/>
        <v/>
      </c>
      <c r="N744" s="13"/>
    </row>
    <row r="745" spans="2:14" hidden="1">
      <c r="B745" s="362"/>
      <c r="C745" s="279">
        <v>4301</v>
      </c>
      <c r="D745" s="311" t="s">
        <v>237</v>
      </c>
      <c r="E745" s="281">
        <f t="shared" ref="E745:E750" si="161">F745+G745+H745</f>
        <v>0</v>
      </c>
      <c r="F745" s="152"/>
      <c r="G745" s="153"/>
      <c r="H745" s="1406"/>
      <c r="I745" s="152"/>
      <c r="J745" s="153"/>
      <c r="K745" s="1406"/>
      <c r="L745" s="281">
        <f t="shared" ref="L745:L750" si="162">I745+J745+K745</f>
        <v>0</v>
      </c>
      <c r="M745" s="12" t="str">
        <f t="shared" si="153"/>
        <v/>
      </c>
      <c r="N745" s="13"/>
    </row>
    <row r="746" spans="2:14" hidden="1">
      <c r="B746" s="362"/>
      <c r="C746" s="293">
        <v>4302</v>
      </c>
      <c r="D746" s="363" t="s">
        <v>238</v>
      </c>
      <c r="E746" s="295">
        <f t="shared" si="161"/>
        <v>0</v>
      </c>
      <c r="F746" s="158"/>
      <c r="G746" s="159"/>
      <c r="H746" s="1408"/>
      <c r="I746" s="158"/>
      <c r="J746" s="159"/>
      <c r="K746" s="1408"/>
      <c r="L746" s="295">
        <f t="shared" si="162"/>
        <v>0</v>
      </c>
      <c r="M746" s="12" t="str">
        <f t="shared" si="153"/>
        <v/>
      </c>
      <c r="N746" s="13"/>
    </row>
    <row r="747" spans="2:14" hidden="1">
      <c r="B747" s="362"/>
      <c r="C747" s="285">
        <v>4309</v>
      </c>
      <c r="D747" s="301" t="s">
        <v>239</v>
      </c>
      <c r="E747" s="287">
        <f t="shared" si="161"/>
        <v>0</v>
      </c>
      <c r="F747" s="173"/>
      <c r="G747" s="174"/>
      <c r="H747" s="1409"/>
      <c r="I747" s="173"/>
      <c r="J747" s="174"/>
      <c r="K747" s="1409"/>
      <c r="L747" s="287">
        <f t="shared" si="162"/>
        <v>0</v>
      </c>
      <c r="M747" s="12" t="str">
        <f t="shared" si="153"/>
        <v/>
      </c>
      <c r="N747" s="13"/>
    </row>
    <row r="748" spans="2:14" hidden="1">
      <c r="B748" s="272">
        <v>4400</v>
      </c>
      <c r="C748" s="1914" t="s">
        <v>1642</v>
      </c>
      <c r="D748" s="1915"/>
      <c r="E748" s="310">
        <f t="shared" si="161"/>
        <v>0</v>
      </c>
      <c r="F748" s="1410"/>
      <c r="G748" s="1411"/>
      <c r="H748" s="1412"/>
      <c r="I748" s="1410"/>
      <c r="J748" s="1411"/>
      <c r="K748" s="1412"/>
      <c r="L748" s="310">
        <f t="shared" si="162"/>
        <v>0</v>
      </c>
      <c r="M748" s="12" t="str">
        <f t="shared" si="153"/>
        <v/>
      </c>
      <c r="N748" s="13"/>
    </row>
    <row r="749" spans="2:14" hidden="1">
      <c r="B749" s="272">
        <v>4500</v>
      </c>
      <c r="C749" s="1914" t="s">
        <v>1643</v>
      </c>
      <c r="D749" s="1915"/>
      <c r="E749" s="310">
        <f t="shared" si="161"/>
        <v>0</v>
      </c>
      <c r="F749" s="1410"/>
      <c r="G749" s="1411"/>
      <c r="H749" s="1412"/>
      <c r="I749" s="1410"/>
      <c r="J749" s="1411"/>
      <c r="K749" s="1412"/>
      <c r="L749" s="310">
        <f t="shared" si="162"/>
        <v>0</v>
      </c>
      <c r="M749" s="12" t="str">
        <f t="shared" si="153"/>
        <v/>
      </c>
      <c r="N749" s="13"/>
    </row>
    <row r="750" spans="2:14" hidden="1">
      <c r="B750" s="272">
        <v>4600</v>
      </c>
      <c r="C750" s="1922" t="s">
        <v>240</v>
      </c>
      <c r="D750" s="1923"/>
      <c r="E750" s="310">
        <f t="shared" si="161"/>
        <v>0</v>
      </c>
      <c r="F750" s="1410"/>
      <c r="G750" s="1411"/>
      <c r="H750" s="1412"/>
      <c r="I750" s="1410"/>
      <c r="J750" s="1411"/>
      <c r="K750" s="1412"/>
      <c r="L750" s="310">
        <f t="shared" si="162"/>
        <v>0</v>
      </c>
      <c r="M750" s="12" t="str">
        <f t="shared" si="153"/>
        <v/>
      </c>
      <c r="N750" s="13"/>
    </row>
    <row r="751" spans="2:14" hidden="1">
      <c r="B751" s="272">
        <v>4900</v>
      </c>
      <c r="C751" s="1914" t="s">
        <v>267</v>
      </c>
      <c r="D751" s="1915"/>
      <c r="E751" s="310">
        <f t="shared" ref="E751:L751" si="163">+E752+E753</f>
        <v>0</v>
      </c>
      <c r="F751" s="274">
        <f t="shared" si="163"/>
        <v>0</v>
      </c>
      <c r="G751" s="275">
        <f t="shared" si="163"/>
        <v>0</v>
      </c>
      <c r="H751" s="276">
        <f t="shared" si="163"/>
        <v>0</v>
      </c>
      <c r="I751" s="274">
        <f t="shared" si="163"/>
        <v>0</v>
      </c>
      <c r="J751" s="275">
        <f t="shared" si="163"/>
        <v>0</v>
      </c>
      <c r="K751" s="276">
        <f t="shared" si="163"/>
        <v>0</v>
      </c>
      <c r="L751" s="310">
        <f t="shared" si="163"/>
        <v>0</v>
      </c>
      <c r="M751" s="12" t="str">
        <f t="shared" si="153"/>
        <v/>
      </c>
      <c r="N751" s="13"/>
    </row>
    <row r="752" spans="2:14" hidden="1">
      <c r="B752" s="362"/>
      <c r="C752" s="279">
        <v>4901</v>
      </c>
      <c r="D752" s="364" t="s">
        <v>268</v>
      </c>
      <c r="E752" s="281">
        <f>F752+G752+H752</f>
        <v>0</v>
      </c>
      <c r="F752" s="152"/>
      <c r="G752" s="153"/>
      <c r="H752" s="1406"/>
      <c r="I752" s="152"/>
      <c r="J752" s="153"/>
      <c r="K752" s="1406"/>
      <c r="L752" s="281">
        <f>I752+J752+K752</f>
        <v>0</v>
      </c>
      <c r="M752" s="12" t="str">
        <f t="shared" si="153"/>
        <v/>
      </c>
      <c r="N752" s="13"/>
    </row>
    <row r="753" spans="2:14" hidden="1">
      <c r="B753" s="362"/>
      <c r="C753" s="285">
        <v>4902</v>
      </c>
      <c r="D753" s="301" t="s">
        <v>269</v>
      </c>
      <c r="E753" s="287">
        <f>F753+G753+H753</f>
        <v>0</v>
      </c>
      <c r="F753" s="173"/>
      <c r="G753" s="174"/>
      <c r="H753" s="1409"/>
      <c r="I753" s="173"/>
      <c r="J753" s="174"/>
      <c r="K753" s="1409"/>
      <c r="L753" s="287">
        <f>I753+J753+K753</f>
        <v>0</v>
      </c>
      <c r="M753" s="12" t="str">
        <f t="shared" si="153"/>
        <v/>
      </c>
      <c r="N753" s="13"/>
    </row>
    <row r="754" spans="2:14" hidden="1">
      <c r="B754" s="365">
        <v>5100</v>
      </c>
      <c r="C754" s="1918" t="s">
        <v>241</v>
      </c>
      <c r="D754" s="1919"/>
      <c r="E754" s="310">
        <f>F754+G754+H754</f>
        <v>0</v>
      </c>
      <c r="F754" s="1410"/>
      <c r="G754" s="1411"/>
      <c r="H754" s="1412"/>
      <c r="I754" s="1410"/>
      <c r="J754" s="1411"/>
      <c r="K754" s="1412"/>
      <c r="L754" s="310">
        <f>I754+J754+K754</f>
        <v>0</v>
      </c>
      <c r="M754" s="12" t="str">
        <f t="shared" si="153"/>
        <v/>
      </c>
      <c r="N754" s="13"/>
    </row>
    <row r="755" spans="2:14" hidden="1">
      <c r="B755" s="365">
        <v>5200</v>
      </c>
      <c r="C755" s="1918" t="s">
        <v>242</v>
      </c>
      <c r="D755" s="1919"/>
      <c r="E755" s="310">
        <f t="shared" ref="E755:L755" si="164">SUM(E756:E762)</f>
        <v>0</v>
      </c>
      <c r="F755" s="274">
        <f t="shared" si="164"/>
        <v>0</v>
      </c>
      <c r="G755" s="275">
        <f t="shared" si="164"/>
        <v>0</v>
      </c>
      <c r="H755" s="276">
        <f t="shared" si="164"/>
        <v>0</v>
      </c>
      <c r="I755" s="274">
        <f t="shared" si="164"/>
        <v>0</v>
      </c>
      <c r="J755" s="275">
        <f t="shared" si="164"/>
        <v>0</v>
      </c>
      <c r="K755" s="276">
        <f t="shared" si="164"/>
        <v>0</v>
      </c>
      <c r="L755" s="310">
        <f t="shared" si="164"/>
        <v>0</v>
      </c>
      <c r="M755" s="12" t="str">
        <f t="shared" si="153"/>
        <v/>
      </c>
      <c r="N755" s="13"/>
    </row>
    <row r="756" spans="2:14" hidden="1">
      <c r="B756" s="366"/>
      <c r="C756" s="367">
        <v>5201</v>
      </c>
      <c r="D756" s="368" t="s">
        <v>243</v>
      </c>
      <c r="E756" s="281">
        <f t="shared" ref="E756:E762" si="165">F756+G756+H756</f>
        <v>0</v>
      </c>
      <c r="F756" s="152"/>
      <c r="G756" s="153"/>
      <c r="H756" s="1406"/>
      <c r="I756" s="152"/>
      <c r="J756" s="153"/>
      <c r="K756" s="1406"/>
      <c r="L756" s="281">
        <f t="shared" ref="L756:L762" si="166">I756+J756+K756</f>
        <v>0</v>
      </c>
      <c r="M756" s="12" t="str">
        <f t="shared" si="153"/>
        <v/>
      </c>
      <c r="N756" s="13"/>
    </row>
    <row r="757" spans="2:14" hidden="1">
      <c r="B757" s="366"/>
      <c r="C757" s="369">
        <v>5202</v>
      </c>
      <c r="D757" s="370" t="s">
        <v>244</v>
      </c>
      <c r="E757" s="295">
        <f t="shared" si="165"/>
        <v>0</v>
      </c>
      <c r="F757" s="158"/>
      <c r="G757" s="159"/>
      <c r="H757" s="1408"/>
      <c r="I757" s="158"/>
      <c r="J757" s="159"/>
      <c r="K757" s="1408"/>
      <c r="L757" s="295">
        <f t="shared" si="166"/>
        <v>0</v>
      </c>
      <c r="M757" s="12" t="str">
        <f t="shared" si="153"/>
        <v/>
      </c>
      <c r="N757" s="13"/>
    </row>
    <row r="758" spans="2:14" hidden="1">
      <c r="B758" s="366"/>
      <c r="C758" s="369">
        <v>5203</v>
      </c>
      <c r="D758" s="370" t="s">
        <v>609</v>
      </c>
      <c r="E758" s="295">
        <f t="shared" si="165"/>
        <v>0</v>
      </c>
      <c r="F758" s="158"/>
      <c r="G758" s="159"/>
      <c r="H758" s="1408"/>
      <c r="I758" s="158"/>
      <c r="J758" s="159"/>
      <c r="K758" s="1408"/>
      <c r="L758" s="295">
        <f t="shared" si="166"/>
        <v>0</v>
      </c>
      <c r="M758" s="12" t="str">
        <f t="shared" si="153"/>
        <v/>
      </c>
      <c r="N758" s="13"/>
    </row>
    <row r="759" spans="2:14" hidden="1">
      <c r="B759" s="366"/>
      <c r="C759" s="369">
        <v>5204</v>
      </c>
      <c r="D759" s="370" t="s">
        <v>610</v>
      </c>
      <c r="E759" s="295">
        <f t="shared" si="165"/>
        <v>0</v>
      </c>
      <c r="F759" s="158"/>
      <c r="G759" s="159"/>
      <c r="H759" s="1408"/>
      <c r="I759" s="158"/>
      <c r="J759" s="159"/>
      <c r="K759" s="1408"/>
      <c r="L759" s="295">
        <f t="shared" si="166"/>
        <v>0</v>
      </c>
      <c r="M759" s="12" t="str">
        <f t="shared" ref="M759:M781" si="167">(IF($E759&lt;&gt;0,$M$2,IF($L759&lt;&gt;0,$M$2,"")))</f>
        <v/>
      </c>
      <c r="N759" s="13"/>
    </row>
    <row r="760" spans="2:14" hidden="1">
      <c r="B760" s="366"/>
      <c r="C760" s="369">
        <v>5205</v>
      </c>
      <c r="D760" s="370" t="s">
        <v>611</v>
      </c>
      <c r="E760" s="295">
        <f t="shared" si="165"/>
        <v>0</v>
      </c>
      <c r="F760" s="158"/>
      <c r="G760" s="159"/>
      <c r="H760" s="1408"/>
      <c r="I760" s="158"/>
      <c r="J760" s="159"/>
      <c r="K760" s="1408"/>
      <c r="L760" s="295">
        <f t="shared" si="166"/>
        <v>0</v>
      </c>
      <c r="M760" s="12" t="str">
        <f t="shared" si="167"/>
        <v/>
      </c>
      <c r="N760" s="13"/>
    </row>
    <row r="761" spans="2:14" hidden="1">
      <c r="B761" s="366"/>
      <c r="C761" s="369">
        <v>5206</v>
      </c>
      <c r="D761" s="370" t="s">
        <v>612</v>
      </c>
      <c r="E761" s="295">
        <f t="shared" si="165"/>
        <v>0</v>
      </c>
      <c r="F761" s="158"/>
      <c r="G761" s="159"/>
      <c r="H761" s="1408"/>
      <c r="I761" s="158"/>
      <c r="J761" s="159"/>
      <c r="K761" s="1408"/>
      <c r="L761" s="295">
        <f t="shared" si="166"/>
        <v>0</v>
      </c>
      <c r="M761" s="12" t="str">
        <f t="shared" si="167"/>
        <v/>
      </c>
      <c r="N761" s="13"/>
    </row>
    <row r="762" spans="2:14" hidden="1">
      <c r="B762" s="366"/>
      <c r="C762" s="371">
        <v>5219</v>
      </c>
      <c r="D762" s="372" t="s">
        <v>613</v>
      </c>
      <c r="E762" s="287">
        <f t="shared" si="165"/>
        <v>0</v>
      </c>
      <c r="F762" s="173"/>
      <c r="G762" s="174"/>
      <c r="H762" s="1409"/>
      <c r="I762" s="173"/>
      <c r="J762" s="174"/>
      <c r="K762" s="1409"/>
      <c r="L762" s="287">
        <f t="shared" si="166"/>
        <v>0</v>
      </c>
      <c r="M762" s="12" t="str">
        <f t="shared" si="167"/>
        <v/>
      </c>
      <c r="N762" s="13"/>
    </row>
    <row r="763" spans="2:14" hidden="1">
      <c r="B763" s="365">
        <v>5300</v>
      </c>
      <c r="C763" s="1918" t="s">
        <v>614</v>
      </c>
      <c r="D763" s="1919"/>
      <c r="E763" s="310">
        <f t="shared" ref="E763:L763" si="168">SUM(E764:E765)</f>
        <v>0</v>
      </c>
      <c r="F763" s="274">
        <f t="shared" si="168"/>
        <v>0</v>
      </c>
      <c r="G763" s="275">
        <f t="shared" si="168"/>
        <v>0</v>
      </c>
      <c r="H763" s="276">
        <f t="shared" si="168"/>
        <v>0</v>
      </c>
      <c r="I763" s="274">
        <f t="shared" si="168"/>
        <v>0</v>
      </c>
      <c r="J763" s="275">
        <f t="shared" si="168"/>
        <v>0</v>
      </c>
      <c r="K763" s="276">
        <f t="shared" si="168"/>
        <v>0</v>
      </c>
      <c r="L763" s="310">
        <f t="shared" si="168"/>
        <v>0</v>
      </c>
      <c r="M763" s="12" t="str">
        <f t="shared" si="167"/>
        <v/>
      </c>
      <c r="N763" s="13"/>
    </row>
    <row r="764" spans="2:14" hidden="1">
      <c r="B764" s="366"/>
      <c r="C764" s="367">
        <v>5301</v>
      </c>
      <c r="D764" s="368" t="s">
        <v>301</v>
      </c>
      <c r="E764" s="281">
        <f>F764+G764+H764</f>
        <v>0</v>
      </c>
      <c r="F764" s="152"/>
      <c r="G764" s="153"/>
      <c r="H764" s="1406"/>
      <c r="I764" s="152"/>
      <c r="J764" s="153"/>
      <c r="K764" s="1406"/>
      <c r="L764" s="281">
        <f>I764+J764+K764</f>
        <v>0</v>
      </c>
      <c r="M764" s="12" t="str">
        <f t="shared" si="167"/>
        <v/>
      </c>
      <c r="N764" s="13"/>
    </row>
    <row r="765" spans="2:14" hidden="1">
      <c r="B765" s="366"/>
      <c r="C765" s="371">
        <v>5309</v>
      </c>
      <c r="D765" s="372" t="s">
        <v>615</v>
      </c>
      <c r="E765" s="287">
        <f>F765+G765+H765</f>
        <v>0</v>
      </c>
      <c r="F765" s="173"/>
      <c r="G765" s="174"/>
      <c r="H765" s="1409"/>
      <c r="I765" s="173"/>
      <c r="J765" s="174"/>
      <c r="K765" s="1409"/>
      <c r="L765" s="287">
        <f>I765+J765+K765</f>
        <v>0</v>
      </c>
      <c r="M765" s="12" t="str">
        <f t="shared" si="167"/>
        <v/>
      </c>
      <c r="N765" s="13"/>
    </row>
    <row r="766" spans="2:14" hidden="1">
      <c r="B766" s="365">
        <v>5400</v>
      </c>
      <c r="C766" s="1918" t="s">
        <v>672</v>
      </c>
      <c r="D766" s="1919"/>
      <c r="E766" s="310">
        <f>F766+G766+H766</f>
        <v>0</v>
      </c>
      <c r="F766" s="1410"/>
      <c r="G766" s="1411"/>
      <c r="H766" s="1412"/>
      <c r="I766" s="1410"/>
      <c r="J766" s="1411"/>
      <c r="K766" s="1412"/>
      <c r="L766" s="310">
        <f>I766+J766+K766</f>
        <v>0</v>
      </c>
      <c r="M766" s="12" t="str">
        <f t="shared" si="167"/>
        <v/>
      </c>
      <c r="N766" s="13"/>
    </row>
    <row r="767" spans="2:14" hidden="1">
      <c r="B767" s="272">
        <v>5500</v>
      </c>
      <c r="C767" s="1914" t="s">
        <v>673</v>
      </c>
      <c r="D767" s="1915"/>
      <c r="E767" s="310">
        <f t="shared" ref="E767:L767" si="169">SUM(E768:E771)</f>
        <v>0</v>
      </c>
      <c r="F767" s="274">
        <f t="shared" si="169"/>
        <v>0</v>
      </c>
      <c r="G767" s="275">
        <f t="shared" si="169"/>
        <v>0</v>
      </c>
      <c r="H767" s="276">
        <f t="shared" si="169"/>
        <v>0</v>
      </c>
      <c r="I767" s="274">
        <f t="shared" si="169"/>
        <v>0</v>
      </c>
      <c r="J767" s="275">
        <f t="shared" si="169"/>
        <v>0</v>
      </c>
      <c r="K767" s="276">
        <f t="shared" si="169"/>
        <v>0</v>
      </c>
      <c r="L767" s="310">
        <f t="shared" si="169"/>
        <v>0</v>
      </c>
      <c r="M767" s="12" t="str">
        <f t="shared" si="167"/>
        <v/>
      </c>
      <c r="N767" s="13"/>
    </row>
    <row r="768" spans="2:14" hidden="1">
      <c r="B768" s="362"/>
      <c r="C768" s="279">
        <v>5501</v>
      </c>
      <c r="D768" s="311" t="s">
        <v>674</v>
      </c>
      <c r="E768" s="281">
        <f>F768+G768+H768</f>
        <v>0</v>
      </c>
      <c r="F768" s="152"/>
      <c r="G768" s="153"/>
      <c r="H768" s="1406"/>
      <c r="I768" s="152"/>
      <c r="J768" s="153"/>
      <c r="K768" s="1406"/>
      <c r="L768" s="281">
        <f>I768+J768+K768</f>
        <v>0</v>
      </c>
      <c r="M768" s="12" t="str">
        <f t="shared" si="167"/>
        <v/>
      </c>
      <c r="N768" s="13"/>
    </row>
    <row r="769" spans="2:14" hidden="1">
      <c r="B769" s="362"/>
      <c r="C769" s="293">
        <v>5502</v>
      </c>
      <c r="D769" s="294" t="s">
        <v>675</v>
      </c>
      <c r="E769" s="295">
        <f>F769+G769+H769</f>
        <v>0</v>
      </c>
      <c r="F769" s="158"/>
      <c r="G769" s="159"/>
      <c r="H769" s="1408"/>
      <c r="I769" s="158"/>
      <c r="J769" s="159"/>
      <c r="K769" s="1408"/>
      <c r="L769" s="295">
        <f>I769+J769+K769</f>
        <v>0</v>
      </c>
      <c r="M769" s="12" t="str">
        <f t="shared" si="167"/>
        <v/>
      </c>
      <c r="N769" s="13"/>
    </row>
    <row r="770" spans="2:14" hidden="1">
      <c r="B770" s="362"/>
      <c r="C770" s="293">
        <v>5503</v>
      </c>
      <c r="D770" s="363" t="s">
        <v>676</v>
      </c>
      <c r="E770" s="295">
        <f>F770+G770+H770</f>
        <v>0</v>
      </c>
      <c r="F770" s="158"/>
      <c r="G770" s="159"/>
      <c r="H770" s="1408"/>
      <c r="I770" s="158"/>
      <c r="J770" s="159"/>
      <c r="K770" s="1408"/>
      <c r="L770" s="295">
        <f>I770+J770+K770</f>
        <v>0</v>
      </c>
      <c r="M770" s="12" t="str">
        <f t="shared" si="167"/>
        <v/>
      </c>
      <c r="N770" s="13"/>
    </row>
    <row r="771" spans="2:14" hidden="1">
      <c r="B771" s="362"/>
      <c r="C771" s="285">
        <v>5504</v>
      </c>
      <c r="D771" s="339" t="s">
        <v>677</v>
      </c>
      <c r="E771" s="287">
        <f>F771+G771+H771</f>
        <v>0</v>
      </c>
      <c r="F771" s="173"/>
      <c r="G771" s="174"/>
      <c r="H771" s="1409"/>
      <c r="I771" s="173"/>
      <c r="J771" s="174"/>
      <c r="K771" s="1409"/>
      <c r="L771" s="287">
        <f>I771+J771+K771</f>
        <v>0</v>
      </c>
      <c r="M771" s="12" t="str">
        <f t="shared" si="167"/>
        <v/>
      </c>
      <c r="N771" s="13"/>
    </row>
    <row r="772" spans="2:14" hidden="1">
      <c r="B772" s="365">
        <v>5700</v>
      </c>
      <c r="C772" s="1920" t="s">
        <v>899</v>
      </c>
      <c r="D772" s="1921"/>
      <c r="E772" s="310">
        <f>SUM(E773:E775)</f>
        <v>0</v>
      </c>
      <c r="F772" s="1458">
        <v>0</v>
      </c>
      <c r="G772" s="1458">
        <v>0</v>
      </c>
      <c r="H772" s="1458">
        <v>0</v>
      </c>
      <c r="I772" s="1458">
        <v>0</v>
      </c>
      <c r="J772" s="1458">
        <v>0</v>
      </c>
      <c r="K772" s="1458">
        <v>0</v>
      </c>
      <c r="L772" s="310">
        <f>SUM(L773:L775)</f>
        <v>0</v>
      </c>
      <c r="M772" s="12" t="str">
        <f t="shared" si="167"/>
        <v/>
      </c>
      <c r="N772" s="13"/>
    </row>
    <row r="773" spans="2:14" hidden="1">
      <c r="B773" s="366"/>
      <c r="C773" s="367">
        <v>5701</v>
      </c>
      <c r="D773" s="368" t="s">
        <v>678</v>
      </c>
      <c r="E773" s="281">
        <f>F773+G773+H773</f>
        <v>0</v>
      </c>
      <c r="F773" s="1459">
        <v>0</v>
      </c>
      <c r="G773" s="1459">
        <v>0</v>
      </c>
      <c r="H773" s="1460">
        <v>0</v>
      </c>
      <c r="I773" s="1711">
        <v>0</v>
      </c>
      <c r="J773" s="1459">
        <v>0</v>
      </c>
      <c r="K773" s="1459">
        <v>0</v>
      </c>
      <c r="L773" s="281">
        <f>I773+J773+K773</f>
        <v>0</v>
      </c>
      <c r="M773" s="12" t="str">
        <f t="shared" si="167"/>
        <v/>
      </c>
      <c r="N773" s="13"/>
    </row>
    <row r="774" spans="2:14" hidden="1">
      <c r="B774" s="366"/>
      <c r="C774" s="373">
        <v>5702</v>
      </c>
      <c r="D774" s="374" t="s">
        <v>679</v>
      </c>
      <c r="E774" s="314">
        <f>F774+G774+H774</f>
        <v>0</v>
      </c>
      <c r="F774" s="1459">
        <v>0</v>
      </c>
      <c r="G774" s="1459">
        <v>0</v>
      </c>
      <c r="H774" s="1460">
        <v>0</v>
      </c>
      <c r="I774" s="1711">
        <v>0</v>
      </c>
      <c r="J774" s="1459">
        <v>0</v>
      </c>
      <c r="K774" s="1459">
        <v>0</v>
      </c>
      <c r="L774" s="314">
        <f>I774+J774+K774</f>
        <v>0</v>
      </c>
      <c r="M774" s="12" t="str">
        <f t="shared" si="167"/>
        <v/>
      </c>
      <c r="N774" s="13"/>
    </row>
    <row r="775" spans="2:14" hidden="1">
      <c r="B775" s="292"/>
      <c r="C775" s="375">
        <v>4071</v>
      </c>
      <c r="D775" s="376" t="s">
        <v>680</v>
      </c>
      <c r="E775" s="377">
        <f>F775+G775+H775</f>
        <v>0</v>
      </c>
      <c r="F775" s="1459">
        <v>0</v>
      </c>
      <c r="G775" s="1459">
        <v>0</v>
      </c>
      <c r="H775" s="1460">
        <v>0</v>
      </c>
      <c r="I775" s="1711">
        <v>0</v>
      </c>
      <c r="J775" s="1459">
        <v>0</v>
      </c>
      <c r="K775" s="1459">
        <v>0</v>
      </c>
      <c r="L775" s="377">
        <f>I775+J775+K775</f>
        <v>0</v>
      </c>
      <c r="M775" s="12" t="str">
        <f t="shared" si="167"/>
        <v/>
      </c>
      <c r="N775" s="13"/>
    </row>
    <row r="776" spans="2:14" hidden="1">
      <c r="B776" s="571"/>
      <c r="C776" s="1916" t="s">
        <v>681</v>
      </c>
      <c r="D776" s="1917"/>
      <c r="E776" s="1426"/>
      <c r="F776" s="1426"/>
      <c r="G776" s="1426"/>
      <c r="H776" s="1426"/>
      <c r="I776" s="1426"/>
      <c r="J776" s="1426"/>
      <c r="K776" s="1426"/>
      <c r="L776" s="1427"/>
      <c r="M776" s="12" t="str">
        <f t="shared" si="167"/>
        <v/>
      </c>
      <c r="N776" s="13"/>
    </row>
    <row r="777" spans="2:14" hidden="1">
      <c r="B777" s="381">
        <v>98</v>
      </c>
      <c r="C777" s="1916" t="s">
        <v>681</v>
      </c>
      <c r="D777" s="1917"/>
      <c r="E777" s="382">
        <f>F777+G777+H777</f>
        <v>0</v>
      </c>
      <c r="F777" s="1417"/>
      <c r="G777" s="1418"/>
      <c r="H777" s="1419"/>
      <c r="I777" s="1448">
        <v>0</v>
      </c>
      <c r="J777" s="1449">
        <v>0</v>
      </c>
      <c r="K777" s="1450">
        <v>0</v>
      </c>
      <c r="L777" s="382">
        <f>I777+J777+K777</f>
        <v>0</v>
      </c>
      <c r="M777" s="12" t="str">
        <f t="shared" si="167"/>
        <v/>
      </c>
      <c r="N777" s="13"/>
    </row>
    <row r="778" spans="2:14" hidden="1">
      <c r="B778" s="1421"/>
      <c r="C778" s="1422"/>
      <c r="D778" s="1423"/>
      <c r="E778" s="269"/>
      <c r="F778" s="269"/>
      <c r="G778" s="269"/>
      <c r="H778" s="269"/>
      <c r="I778" s="269"/>
      <c r="J778" s="269"/>
      <c r="K778" s="269"/>
      <c r="L778" s="270"/>
      <c r="M778" s="12" t="str">
        <f t="shared" si="167"/>
        <v/>
      </c>
      <c r="N778" s="73" t="str">
        <f>LEFT(C660,1)</f>
        <v>3</v>
      </c>
    </row>
    <row r="779" spans="2:14" hidden="1">
      <c r="B779" s="1424"/>
      <c r="C779" s="111"/>
      <c r="D779" s="1425"/>
      <c r="E779" s="218"/>
      <c r="F779" s="218"/>
      <c r="G779" s="218"/>
      <c r="H779" s="218"/>
      <c r="I779" s="218"/>
      <c r="J779" s="218"/>
      <c r="K779" s="218"/>
      <c r="L779" s="389"/>
      <c r="M779" s="7" t="str">
        <f t="shared" si="167"/>
        <v/>
      </c>
    </row>
    <row r="780" spans="2:14" hidden="1">
      <c r="B780" s="1424"/>
      <c r="C780" s="111"/>
      <c r="D780" s="1425"/>
      <c r="E780" s="218"/>
      <c r="F780" s="218"/>
      <c r="G780" s="218"/>
      <c r="H780" s="218"/>
      <c r="I780" s="218"/>
      <c r="J780" s="218"/>
      <c r="K780" s="218"/>
      <c r="L780" s="389"/>
      <c r="M780" s="7" t="str">
        <f t="shared" si="167"/>
        <v/>
      </c>
    </row>
    <row r="781" spans="2:14" ht="19.5" thickBot="1">
      <c r="B781" s="1451"/>
      <c r="C781" s="393" t="s">
        <v>727</v>
      </c>
      <c r="D781" s="1420">
        <f>+B781</f>
        <v>0</v>
      </c>
      <c r="E781" s="395">
        <f t="shared" ref="E781:L781" si="170">SUM(E663,E666,E672,E680,E681,E699,E703,E709,E712,E713,E714,E715,E719,E728,E734,E735,E736,E737,E744,E748,E749,E750,E751,E754,E755,E763,E766,E767,E772)+E777</f>
        <v>240378</v>
      </c>
      <c r="F781" s="396">
        <f t="shared" si="170"/>
        <v>240378</v>
      </c>
      <c r="G781" s="397">
        <f t="shared" si="170"/>
        <v>0</v>
      </c>
      <c r="H781" s="398">
        <f t="shared" si="170"/>
        <v>0</v>
      </c>
      <c r="I781" s="396">
        <f t="shared" si="170"/>
        <v>73901</v>
      </c>
      <c r="J781" s="397">
        <f t="shared" si="170"/>
        <v>0</v>
      </c>
      <c r="K781" s="398">
        <f t="shared" si="170"/>
        <v>0</v>
      </c>
      <c r="L781" s="395">
        <f t="shared" si="170"/>
        <v>73901</v>
      </c>
      <c r="M781" s="1820">
        <f t="shared" si="167"/>
        <v>1</v>
      </c>
    </row>
    <row r="782" spans="2:14" ht="19.5" thickTop="1">
      <c r="B782" s="79" t="s">
        <v>120</v>
      </c>
      <c r="C782" s="1"/>
      <c r="L782" s="6"/>
      <c r="M782" s="1820">
        <f>(IF($E781&lt;&gt;0,$M$2,IF($L781&lt;&gt;0,$M$2,"")))</f>
        <v>1</v>
      </c>
    </row>
    <row r="783" spans="2:14" ht="18.75">
      <c r="B783" s="1355"/>
      <c r="C783" s="1355"/>
      <c r="D783" s="1356"/>
      <c r="E783" s="1355"/>
      <c r="F783" s="1355"/>
      <c r="G783" s="1355"/>
      <c r="H783" s="1355"/>
      <c r="I783" s="1355"/>
      <c r="J783" s="1355"/>
      <c r="K783" s="1355"/>
      <c r="L783" s="1357"/>
      <c r="M783" s="1820">
        <f>(IF($E781&lt;&gt;0,$M$2,IF($L781&lt;&gt;0,$M$2,"")))</f>
        <v>1</v>
      </c>
    </row>
    <row r="784" spans="2:14" ht="18.75" hidden="1"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77"/>
      <c r="M784" s="74">
        <f>(IF(E781&lt;&gt;0,$G$2,IF(L781&lt;&gt;0,$G$2,"")))</f>
        <v>0</v>
      </c>
    </row>
    <row r="785" spans="2:13" ht="18.75" hidden="1"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77"/>
      <c r="M785" s="74">
        <f>(IF(E781&lt;&gt;0,$G$2,IF(L781&lt;&gt;0,$G$2,"")))</f>
        <v>0</v>
      </c>
    </row>
    <row r="786" spans="2:13">
      <c r="B786" s="6"/>
      <c r="C786" s="6"/>
      <c r="D786" s="517"/>
      <c r="E786" s="38"/>
      <c r="F786" s="38"/>
      <c r="G786" s="38"/>
      <c r="H786" s="38"/>
      <c r="I786" s="38"/>
      <c r="J786" s="38"/>
      <c r="K786" s="38"/>
      <c r="L786" s="38"/>
      <c r="M786" s="7">
        <f>(IF($E922&lt;&gt;0,$M$2,IF($L922&lt;&gt;0,$M$2,"")))</f>
        <v>1</v>
      </c>
    </row>
    <row r="787" spans="2:13">
      <c r="B787" s="6"/>
      <c r="C787" s="1353"/>
      <c r="D787" s="1354"/>
      <c r="E787" s="38"/>
      <c r="F787" s="38"/>
      <c r="G787" s="38"/>
      <c r="H787" s="38"/>
      <c r="I787" s="38"/>
      <c r="J787" s="38"/>
      <c r="K787" s="38"/>
      <c r="L787" s="38"/>
      <c r="M787" s="7">
        <f>(IF($E922&lt;&gt;0,$M$2,IF($L922&lt;&gt;0,$M$2,"")))</f>
        <v>1</v>
      </c>
    </row>
    <row r="788" spans="2:13">
      <c r="B788" s="1926" t="str">
        <f>$B$7</f>
        <v>ОТЧЕТНИ ДАННИ ПО ЕБК ЗА ИЗПЪЛНЕНИЕТО НА БЮДЖЕТА</v>
      </c>
      <c r="C788" s="1927"/>
      <c r="D788" s="1927"/>
      <c r="E788" s="242"/>
      <c r="F788" s="242"/>
      <c r="G788" s="237"/>
      <c r="H788" s="237"/>
      <c r="I788" s="237"/>
      <c r="J788" s="237"/>
      <c r="K788" s="237"/>
      <c r="L788" s="237"/>
      <c r="M788" s="7">
        <f>(IF($E922&lt;&gt;0,$M$2,IF($L922&lt;&gt;0,$M$2,"")))</f>
        <v>1</v>
      </c>
    </row>
    <row r="789" spans="2:13">
      <c r="B789" s="228"/>
      <c r="C789" s="391"/>
      <c r="D789" s="400"/>
      <c r="E789" s="406" t="s">
        <v>458</v>
      </c>
      <c r="F789" s="406" t="s">
        <v>820</v>
      </c>
      <c r="G789" s="237"/>
      <c r="H789" s="1350" t="s">
        <v>1235</v>
      </c>
      <c r="I789" s="1351"/>
      <c r="J789" s="1352"/>
      <c r="K789" s="237"/>
      <c r="L789" s="237"/>
      <c r="M789" s="7">
        <f>(IF($E922&lt;&gt;0,$M$2,IF($L922&lt;&gt;0,$M$2,"")))</f>
        <v>1</v>
      </c>
    </row>
    <row r="790" spans="2:13" ht="18.75">
      <c r="B790" s="1928" t="str">
        <f>$B$9</f>
        <v>ОУ Бачо Киро</v>
      </c>
      <c r="C790" s="1929"/>
      <c r="D790" s="1930"/>
      <c r="E790" s="115">
        <f>$E$9</f>
        <v>45658</v>
      </c>
      <c r="F790" s="226">
        <f>$F$9</f>
        <v>45961</v>
      </c>
      <c r="G790" s="237"/>
      <c r="H790" s="237"/>
      <c r="I790" s="237"/>
      <c r="J790" s="237"/>
      <c r="K790" s="237"/>
      <c r="L790" s="237"/>
      <c r="M790" s="7">
        <f>(IF($E922&lt;&gt;0,$M$2,IF($L922&lt;&gt;0,$M$2,"")))</f>
        <v>1</v>
      </c>
    </row>
    <row r="791" spans="2:13">
      <c r="B791" s="227" t="str">
        <f>$B$10</f>
        <v>(наименование на разпоредителя с бюджет)</v>
      </c>
      <c r="C791" s="228"/>
      <c r="D791" s="229"/>
      <c r="E791" s="237"/>
      <c r="F791" s="237"/>
      <c r="G791" s="237"/>
      <c r="H791" s="237"/>
      <c r="I791" s="237"/>
      <c r="J791" s="237"/>
      <c r="K791" s="237"/>
      <c r="L791" s="237"/>
      <c r="M791" s="7">
        <f>(IF($E922&lt;&gt;0,$M$2,IF($L922&lt;&gt;0,$M$2,"")))</f>
        <v>1</v>
      </c>
    </row>
    <row r="792" spans="2:13">
      <c r="B792" s="227"/>
      <c r="C792" s="228"/>
      <c r="D792" s="229"/>
      <c r="E792" s="237"/>
      <c r="F792" s="237"/>
      <c r="G792" s="237"/>
      <c r="H792" s="237"/>
      <c r="I792" s="237"/>
      <c r="J792" s="237"/>
      <c r="K792" s="237"/>
      <c r="L792" s="237"/>
      <c r="M792" s="7">
        <f>(IF($E922&lt;&gt;0,$M$2,IF($L922&lt;&gt;0,$M$2,"")))</f>
        <v>1</v>
      </c>
    </row>
    <row r="793" spans="2:13" ht="19.5">
      <c r="B793" s="1931" t="str">
        <f>$B$12</f>
        <v>Велико Търново</v>
      </c>
      <c r="C793" s="1932"/>
      <c r="D793" s="1933"/>
      <c r="E793" s="410" t="s">
        <v>875</v>
      </c>
      <c r="F793" s="1348" t="str">
        <f>$F$12</f>
        <v>5401</v>
      </c>
      <c r="G793" s="237"/>
      <c r="H793" s="237"/>
      <c r="I793" s="237"/>
      <c r="J793" s="237"/>
      <c r="K793" s="237"/>
      <c r="L793" s="237"/>
      <c r="M793" s="7">
        <f>(IF($E922&lt;&gt;0,$M$2,IF($L922&lt;&gt;0,$M$2,"")))</f>
        <v>1</v>
      </c>
    </row>
    <row r="794" spans="2:13">
      <c r="B794" s="233" t="str">
        <f>$B$13</f>
        <v>(наименование на първостепенния разпоредител с бюджет)</v>
      </c>
      <c r="C794" s="228"/>
      <c r="D794" s="229"/>
      <c r="E794" s="1349"/>
      <c r="F794" s="242"/>
      <c r="G794" s="237"/>
      <c r="H794" s="237"/>
      <c r="I794" s="237"/>
      <c r="J794" s="237"/>
      <c r="K794" s="237"/>
      <c r="L794" s="237"/>
      <c r="M794" s="7">
        <f>(IF($E922&lt;&gt;0,$M$2,IF($L922&lt;&gt;0,$M$2,"")))</f>
        <v>1</v>
      </c>
    </row>
    <row r="795" spans="2:13" ht="19.5">
      <c r="B795" s="236"/>
      <c r="C795" s="237"/>
      <c r="D795" s="124" t="s">
        <v>876</v>
      </c>
      <c r="E795" s="238">
        <f>$E$15</f>
        <v>0</v>
      </c>
      <c r="F795" s="414" t="str">
        <f>$F$15</f>
        <v>БЮДЖЕТ</v>
      </c>
      <c r="G795" s="218"/>
      <c r="H795" s="218"/>
      <c r="I795" s="218"/>
      <c r="J795" s="218"/>
      <c r="K795" s="218"/>
      <c r="L795" s="218"/>
      <c r="M795" s="7">
        <f>(IF($E922&lt;&gt;0,$M$2,IF($L922&lt;&gt;0,$M$2,"")))</f>
        <v>1</v>
      </c>
    </row>
    <row r="796" spans="2:13" ht="16.5" thickBot="1">
      <c r="B796" s="228"/>
      <c r="C796" s="391"/>
      <c r="D796" s="400"/>
      <c r="E796" s="237"/>
      <c r="F796" s="409"/>
      <c r="G796" s="409"/>
      <c r="H796" s="409"/>
      <c r="I796" s="409"/>
      <c r="J796" s="409"/>
      <c r="K796" s="409"/>
      <c r="L796" s="1365" t="s">
        <v>459</v>
      </c>
      <c r="M796" s="7">
        <f>(IF($E922&lt;&gt;0,$M$2,IF($L922&lt;&gt;0,$M$2,"")))</f>
        <v>1</v>
      </c>
    </row>
    <row r="797" spans="2:13" ht="18.75">
      <c r="B797" s="247"/>
      <c r="C797" s="248"/>
      <c r="D797" s="249" t="s">
        <v>699</v>
      </c>
      <c r="E797" s="1934" t="str">
        <f>CONCATENATE("Уточнен план ",$C$3)</f>
        <v>Уточнен план 2025</v>
      </c>
      <c r="F797" s="1935"/>
      <c r="G797" s="1935"/>
      <c r="H797" s="1936"/>
      <c r="I797" s="1937" t="str">
        <f>CONCATENATE("Отчет ",$C$3)</f>
        <v>Отчет 2025</v>
      </c>
      <c r="J797" s="1938"/>
      <c r="K797" s="1938"/>
      <c r="L797" s="1939"/>
      <c r="M797" s="7">
        <f>(IF($E922&lt;&gt;0,$M$2,IF($L922&lt;&gt;0,$M$2,"")))</f>
        <v>1</v>
      </c>
    </row>
    <row r="798" spans="2:13" ht="57" thickBot="1">
      <c r="B798" s="250" t="s">
        <v>62</v>
      </c>
      <c r="C798" s="251" t="s">
        <v>460</v>
      </c>
      <c r="D798" s="252" t="s">
        <v>700</v>
      </c>
      <c r="E798" s="1391" t="str">
        <f>$E$20</f>
        <v>Уточнен план                Общо</v>
      </c>
      <c r="F798" s="1395" t="str">
        <f>$F$20</f>
        <v>държавни дейности</v>
      </c>
      <c r="G798" s="1396" t="str">
        <f>$G$20</f>
        <v>местни дейности</v>
      </c>
      <c r="H798" s="1397" t="str">
        <f>$H$20</f>
        <v>дофинансиране</v>
      </c>
      <c r="I798" s="253" t="str">
        <f>$I$20</f>
        <v>държавни дейности -ОТЧЕТ</v>
      </c>
      <c r="J798" s="254" t="str">
        <f>$J$20</f>
        <v>местни дейности - ОТЧЕТ</v>
      </c>
      <c r="K798" s="255" t="str">
        <f>$K$20</f>
        <v>дофинансиране - ОТЧЕТ</v>
      </c>
      <c r="L798" s="1675" t="str">
        <f>$L$20</f>
        <v>ОТЧЕТ                                    ОБЩО</v>
      </c>
      <c r="M798" s="7">
        <f>(IF($E922&lt;&gt;0,$M$2,IF($L922&lt;&gt;0,$M$2,"")))</f>
        <v>1</v>
      </c>
    </row>
    <row r="799" spans="2:13" ht="18.75">
      <c r="B799" s="258"/>
      <c r="C799" s="259"/>
      <c r="D799" s="260" t="s">
        <v>729</v>
      </c>
      <c r="E799" s="1442" t="str">
        <f>$E$21</f>
        <v>(1)</v>
      </c>
      <c r="F799" s="143" t="str">
        <f>$F$21</f>
        <v>(2)</v>
      </c>
      <c r="G799" s="144" t="str">
        <f>$G$21</f>
        <v>(3)</v>
      </c>
      <c r="H799" s="145" t="str">
        <f>$H$21</f>
        <v>(4)</v>
      </c>
      <c r="I799" s="261" t="str">
        <f>$I$21</f>
        <v>(5)</v>
      </c>
      <c r="J799" s="262" t="str">
        <f>$J$21</f>
        <v>(6)</v>
      </c>
      <c r="K799" s="263" t="str">
        <f>$K$21</f>
        <v>(7)</v>
      </c>
      <c r="L799" s="264" t="str">
        <f>$L$21</f>
        <v>(8)</v>
      </c>
      <c r="M799" s="7">
        <f>(IF($E922&lt;&gt;0,$M$2,IF($L922&lt;&gt;0,$M$2,"")))</f>
        <v>1</v>
      </c>
    </row>
    <row r="800" spans="2:13">
      <c r="B800" s="1439"/>
      <c r="C800" s="1540" t="e">
        <f>VLOOKUP(D800,OP_LIST2,2,FALSE)</f>
        <v>#N/A</v>
      </c>
      <c r="D800" s="1445"/>
      <c r="E800" s="389"/>
      <c r="F800" s="1429"/>
      <c r="G800" s="1430"/>
      <c r="H800" s="1431"/>
      <c r="I800" s="1429"/>
      <c r="J800" s="1430"/>
      <c r="K800" s="1431"/>
      <c r="L800" s="1428"/>
      <c r="M800" s="7">
        <f>(IF($E922&lt;&gt;0,$M$2,IF($L922&lt;&gt;0,$M$2,"")))</f>
        <v>1</v>
      </c>
    </row>
    <row r="801" spans="2:14">
      <c r="B801" s="1713" t="s">
        <v>2056</v>
      </c>
      <c r="C801" s="1446">
        <f>VLOOKUP(D802,EBK_DEIN2,2,FALSE)</f>
        <v>3322</v>
      </c>
      <c r="D801" s="1445" t="s">
        <v>778</v>
      </c>
      <c r="E801" s="389"/>
      <c r="F801" s="1432"/>
      <c r="G801" s="1433"/>
      <c r="H801" s="1434"/>
      <c r="I801" s="1432"/>
      <c r="J801" s="1433"/>
      <c r="K801" s="1434"/>
      <c r="L801" s="1428"/>
      <c r="M801" s="7">
        <f>(IF($E922&lt;&gt;0,$M$2,IF($L922&lt;&gt;0,$M$2,"")))</f>
        <v>1</v>
      </c>
    </row>
    <row r="802" spans="2:14">
      <c r="B802" s="1438"/>
      <c r="C802" s="1531">
        <f>+C801</f>
        <v>3322</v>
      </c>
      <c r="D802" s="1440" t="s">
        <v>1995</v>
      </c>
      <c r="E802" s="389"/>
      <c r="F802" s="1432"/>
      <c r="G802" s="1433"/>
      <c r="H802" s="1434"/>
      <c r="I802" s="1432"/>
      <c r="J802" s="1433"/>
      <c r="K802" s="1434"/>
      <c r="L802" s="1428"/>
      <c r="M802" s="7">
        <f>(IF($E922&lt;&gt;0,$M$2,IF($L922&lt;&gt;0,$M$2,"")))</f>
        <v>1</v>
      </c>
    </row>
    <row r="803" spans="2:14">
      <c r="B803" s="1443"/>
      <c r="C803" s="1441"/>
      <c r="D803" s="1444" t="s">
        <v>701</v>
      </c>
      <c r="E803" s="389"/>
      <c r="F803" s="1435"/>
      <c r="G803" s="1436"/>
      <c r="H803" s="1437"/>
      <c r="I803" s="1435"/>
      <c r="J803" s="1436"/>
      <c r="K803" s="1437"/>
      <c r="L803" s="1428"/>
      <c r="M803" s="7">
        <f>(IF($E922&lt;&gt;0,$M$2,IF($L922&lt;&gt;0,$M$2,"")))</f>
        <v>1</v>
      </c>
    </row>
    <row r="804" spans="2:14">
      <c r="B804" s="272">
        <v>100</v>
      </c>
      <c r="C804" s="1940" t="s">
        <v>730</v>
      </c>
      <c r="D804" s="1941"/>
      <c r="E804" s="273">
        <f t="shared" ref="E804:L804" si="171">SUM(E805:E806)</f>
        <v>2749044</v>
      </c>
      <c r="F804" s="274">
        <f t="shared" si="171"/>
        <v>2749044</v>
      </c>
      <c r="G804" s="275">
        <f t="shared" si="171"/>
        <v>0</v>
      </c>
      <c r="H804" s="276">
        <f t="shared" si="171"/>
        <v>0</v>
      </c>
      <c r="I804" s="274">
        <f t="shared" si="171"/>
        <v>2180258</v>
      </c>
      <c r="J804" s="275">
        <f t="shared" si="171"/>
        <v>0</v>
      </c>
      <c r="K804" s="276">
        <f t="shared" si="171"/>
        <v>0</v>
      </c>
      <c r="L804" s="273">
        <f t="shared" si="171"/>
        <v>2180258</v>
      </c>
      <c r="M804" s="12">
        <f t="shared" ref="M804:M835" si="172">(IF($E804&lt;&gt;0,$M$2,IF($L804&lt;&gt;0,$M$2,"")))</f>
        <v>1</v>
      </c>
      <c r="N804" s="13"/>
    </row>
    <row r="805" spans="2:14">
      <c r="B805" s="278"/>
      <c r="C805" s="279">
        <v>101</v>
      </c>
      <c r="D805" s="280" t="s">
        <v>731</v>
      </c>
      <c r="E805" s="281">
        <f>F805+G805+H805</f>
        <v>2749044</v>
      </c>
      <c r="F805" s="152">
        <v>2749044</v>
      </c>
      <c r="G805" s="153"/>
      <c r="H805" s="1406"/>
      <c r="I805" s="152">
        <v>2180258</v>
      </c>
      <c r="J805" s="153"/>
      <c r="K805" s="1406"/>
      <c r="L805" s="281">
        <f>I805+J805+K805</f>
        <v>2180258</v>
      </c>
      <c r="M805" s="12">
        <f t="shared" si="172"/>
        <v>1</v>
      </c>
      <c r="N805" s="13"/>
    </row>
    <row r="806" spans="2:14" hidden="1">
      <c r="B806" s="278"/>
      <c r="C806" s="285">
        <v>102</v>
      </c>
      <c r="D806" s="286" t="s">
        <v>732</v>
      </c>
      <c r="E806" s="287">
        <f>F806+G806+H806</f>
        <v>0</v>
      </c>
      <c r="F806" s="173"/>
      <c r="G806" s="174"/>
      <c r="H806" s="1409"/>
      <c r="I806" s="173"/>
      <c r="J806" s="174"/>
      <c r="K806" s="1409"/>
      <c r="L806" s="287">
        <f>I806+J806+K806</f>
        <v>0</v>
      </c>
      <c r="M806" s="12" t="str">
        <f t="shared" si="172"/>
        <v/>
      </c>
      <c r="N806" s="13"/>
    </row>
    <row r="807" spans="2:14">
      <c r="B807" s="272">
        <v>200</v>
      </c>
      <c r="C807" s="1924" t="s">
        <v>733</v>
      </c>
      <c r="D807" s="1925"/>
      <c r="E807" s="273">
        <f t="shared" ref="E807:L807" si="173">SUM(E808:E812)</f>
        <v>142615</v>
      </c>
      <c r="F807" s="274">
        <f t="shared" si="173"/>
        <v>142615</v>
      </c>
      <c r="G807" s="275">
        <f t="shared" si="173"/>
        <v>0</v>
      </c>
      <c r="H807" s="276">
        <f t="shared" si="173"/>
        <v>0</v>
      </c>
      <c r="I807" s="274">
        <f t="shared" si="173"/>
        <v>128322</v>
      </c>
      <c r="J807" s="275">
        <f t="shared" si="173"/>
        <v>0</v>
      </c>
      <c r="K807" s="276">
        <f t="shared" si="173"/>
        <v>0</v>
      </c>
      <c r="L807" s="273">
        <f t="shared" si="173"/>
        <v>128322</v>
      </c>
      <c r="M807" s="12">
        <f t="shared" si="172"/>
        <v>1</v>
      </c>
      <c r="N807" s="13"/>
    </row>
    <row r="808" spans="2:14" hidden="1">
      <c r="B808" s="291"/>
      <c r="C808" s="279">
        <v>201</v>
      </c>
      <c r="D808" s="280" t="s">
        <v>734</v>
      </c>
      <c r="E808" s="281">
        <f>F808+G808+H808</f>
        <v>0</v>
      </c>
      <c r="F808" s="152"/>
      <c r="G808" s="153"/>
      <c r="H808" s="1406"/>
      <c r="I808" s="152"/>
      <c r="J808" s="153"/>
      <c r="K808" s="1406"/>
      <c r="L808" s="281">
        <f>I808+J808+K808</f>
        <v>0</v>
      </c>
      <c r="M808" s="12" t="str">
        <f t="shared" si="172"/>
        <v/>
      </c>
      <c r="N808" s="13"/>
    </row>
    <row r="809" spans="2:14">
      <c r="B809" s="292"/>
      <c r="C809" s="293">
        <v>202</v>
      </c>
      <c r="D809" s="294" t="s">
        <v>735</v>
      </c>
      <c r="E809" s="295">
        <f>F809+G809+H809</f>
        <v>23410</v>
      </c>
      <c r="F809" s="158">
        <v>23410</v>
      </c>
      <c r="G809" s="159"/>
      <c r="H809" s="1408"/>
      <c r="I809" s="158">
        <v>19991</v>
      </c>
      <c r="J809" s="159"/>
      <c r="K809" s="1408"/>
      <c r="L809" s="295">
        <f>I809+J809+K809</f>
        <v>19991</v>
      </c>
      <c r="M809" s="12">
        <f t="shared" si="172"/>
        <v>1</v>
      </c>
      <c r="N809" s="13"/>
    </row>
    <row r="810" spans="2:14" ht="31.5">
      <c r="B810" s="299"/>
      <c r="C810" s="293">
        <v>205</v>
      </c>
      <c r="D810" s="294" t="s">
        <v>586</v>
      </c>
      <c r="E810" s="295">
        <f>F810+G810+H810</f>
        <v>89156</v>
      </c>
      <c r="F810" s="158">
        <v>89156</v>
      </c>
      <c r="G810" s="159"/>
      <c r="H810" s="1408"/>
      <c r="I810" s="158">
        <v>78716</v>
      </c>
      <c r="J810" s="159"/>
      <c r="K810" s="1408"/>
      <c r="L810" s="295">
        <f>I810+J810+K810</f>
        <v>78716</v>
      </c>
      <c r="M810" s="12">
        <f t="shared" si="172"/>
        <v>1</v>
      </c>
      <c r="N810" s="13"/>
    </row>
    <row r="811" spans="2:14">
      <c r="B811" s="299"/>
      <c r="C811" s="293">
        <v>208</v>
      </c>
      <c r="D811" s="300" t="s">
        <v>587</v>
      </c>
      <c r="E811" s="295">
        <f>F811+G811+H811</f>
        <v>12049</v>
      </c>
      <c r="F811" s="158">
        <v>12049</v>
      </c>
      <c r="G811" s="159"/>
      <c r="H811" s="1408"/>
      <c r="I811" s="158">
        <v>11838</v>
      </c>
      <c r="J811" s="159"/>
      <c r="K811" s="1408"/>
      <c r="L811" s="295">
        <f>I811+J811+K811</f>
        <v>11838</v>
      </c>
      <c r="M811" s="12">
        <f t="shared" si="172"/>
        <v>1</v>
      </c>
      <c r="N811" s="13"/>
    </row>
    <row r="812" spans="2:14">
      <c r="B812" s="291"/>
      <c r="C812" s="285">
        <v>209</v>
      </c>
      <c r="D812" s="301" t="s">
        <v>588</v>
      </c>
      <c r="E812" s="287">
        <f>F812+G812+H812</f>
        <v>18000</v>
      </c>
      <c r="F812" s="173">
        <v>18000</v>
      </c>
      <c r="G812" s="174"/>
      <c r="H812" s="1409"/>
      <c r="I812" s="173">
        <v>17777</v>
      </c>
      <c r="J812" s="174"/>
      <c r="K812" s="1409"/>
      <c r="L812" s="287">
        <f>I812+J812+K812</f>
        <v>17777</v>
      </c>
      <c r="M812" s="12">
        <f t="shared" si="172"/>
        <v>1</v>
      </c>
      <c r="N812" s="13"/>
    </row>
    <row r="813" spans="2:14">
      <c r="B813" s="272">
        <v>500</v>
      </c>
      <c r="C813" s="1942" t="s">
        <v>188</v>
      </c>
      <c r="D813" s="1943"/>
      <c r="E813" s="273">
        <f t="shared" ref="E813:L813" si="174">SUM(E814:E820)</f>
        <v>840887</v>
      </c>
      <c r="F813" s="274">
        <f t="shared" si="174"/>
        <v>840887</v>
      </c>
      <c r="G813" s="275">
        <f t="shared" si="174"/>
        <v>0</v>
      </c>
      <c r="H813" s="276">
        <f t="shared" si="174"/>
        <v>0</v>
      </c>
      <c r="I813" s="274">
        <f t="shared" si="174"/>
        <v>508183</v>
      </c>
      <c r="J813" s="275">
        <f t="shared" si="174"/>
        <v>0</v>
      </c>
      <c r="K813" s="276">
        <f t="shared" si="174"/>
        <v>0</v>
      </c>
      <c r="L813" s="273">
        <f t="shared" si="174"/>
        <v>508183</v>
      </c>
      <c r="M813" s="12">
        <f t="shared" si="172"/>
        <v>1</v>
      </c>
      <c r="N813" s="13"/>
    </row>
    <row r="814" spans="2:14">
      <c r="B814" s="291"/>
      <c r="C814" s="302">
        <v>551</v>
      </c>
      <c r="D814" s="303" t="s">
        <v>189</v>
      </c>
      <c r="E814" s="281">
        <f t="shared" ref="E814:E821" si="175">F814+G814+H814</f>
        <v>376209</v>
      </c>
      <c r="F814" s="152">
        <v>376209</v>
      </c>
      <c r="G814" s="153"/>
      <c r="H814" s="1406"/>
      <c r="I814" s="152">
        <v>253995</v>
      </c>
      <c r="J814" s="153"/>
      <c r="K814" s="1406"/>
      <c r="L814" s="281">
        <f t="shared" ref="L814:L821" si="176">I814+J814+K814</f>
        <v>253995</v>
      </c>
      <c r="M814" s="12">
        <f t="shared" si="172"/>
        <v>1</v>
      </c>
      <c r="N814" s="13"/>
    </row>
    <row r="815" spans="2:14">
      <c r="B815" s="291"/>
      <c r="C815" s="304">
        <v>552</v>
      </c>
      <c r="D815" s="305" t="s">
        <v>894</v>
      </c>
      <c r="E815" s="295">
        <f t="shared" si="175"/>
        <v>122509</v>
      </c>
      <c r="F815" s="158">
        <v>122509</v>
      </c>
      <c r="G815" s="159"/>
      <c r="H815" s="1408"/>
      <c r="I815" s="158">
        <v>83090</v>
      </c>
      <c r="J815" s="159"/>
      <c r="K815" s="1408"/>
      <c r="L815" s="295">
        <f t="shared" si="176"/>
        <v>83090</v>
      </c>
      <c r="M815" s="12">
        <f t="shared" si="172"/>
        <v>1</v>
      </c>
      <c r="N815" s="13"/>
    </row>
    <row r="816" spans="2:14" hidden="1">
      <c r="B816" s="306"/>
      <c r="C816" s="304">
        <v>558</v>
      </c>
      <c r="D816" s="307" t="s">
        <v>856</v>
      </c>
      <c r="E816" s="295">
        <f t="shared" si="175"/>
        <v>0</v>
      </c>
      <c r="F816" s="484">
        <v>0</v>
      </c>
      <c r="G816" s="485">
        <v>0</v>
      </c>
      <c r="H816" s="160">
        <v>0</v>
      </c>
      <c r="I816" s="484">
        <v>0</v>
      </c>
      <c r="J816" s="485">
        <v>0</v>
      </c>
      <c r="K816" s="160">
        <v>0</v>
      </c>
      <c r="L816" s="295">
        <f t="shared" si="176"/>
        <v>0</v>
      </c>
      <c r="M816" s="12" t="str">
        <f t="shared" si="172"/>
        <v/>
      </c>
      <c r="N816" s="13"/>
    </row>
    <row r="817" spans="2:14">
      <c r="B817" s="306"/>
      <c r="C817" s="304">
        <v>560</v>
      </c>
      <c r="D817" s="307" t="s">
        <v>190</v>
      </c>
      <c r="E817" s="295">
        <f t="shared" si="175"/>
        <v>199717</v>
      </c>
      <c r="F817" s="158">
        <v>199717</v>
      </c>
      <c r="G817" s="159"/>
      <c r="H817" s="1408"/>
      <c r="I817" s="158">
        <v>110043</v>
      </c>
      <c r="J817" s="159"/>
      <c r="K817" s="1408"/>
      <c r="L817" s="295">
        <f t="shared" si="176"/>
        <v>110043</v>
      </c>
      <c r="M817" s="12">
        <f t="shared" si="172"/>
        <v>1</v>
      </c>
      <c r="N817" s="13"/>
    </row>
    <row r="818" spans="2:14">
      <c r="B818" s="306"/>
      <c r="C818" s="304">
        <v>580</v>
      </c>
      <c r="D818" s="305" t="s">
        <v>191</v>
      </c>
      <c r="E818" s="295">
        <f t="shared" si="175"/>
        <v>142452</v>
      </c>
      <c r="F818" s="158">
        <v>142452</v>
      </c>
      <c r="G818" s="159"/>
      <c r="H818" s="1408"/>
      <c r="I818" s="158">
        <v>61055</v>
      </c>
      <c r="J818" s="159"/>
      <c r="K818" s="1408"/>
      <c r="L818" s="295">
        <f t="shared" si="176"/>
        <v>61055</v>
      </c>
      <c r="M818" s="12">
        <f t="shared" si="172"/>
        <v>1</v>
      </c>
      <c r="N818" s="13"/>
    </row>
    <row r="819" spans="2:14" hidden="1">
      <c r="B819" s="291"/>
      <c r="C819" s="304">
        <v>588</v>
      </c>
      <c r="D819" s="305" t="s">
        <v>858</v>
      </c>
      <c r="E819" s="295">
        <f t="shared" si="175"/>
        <v>0</v>
      </c>
      <c r="F819" s="484">
        <v>0</v>
      </c>
      <c r="G819" s="485">
        <v>0</v>
      </c>
      <c r="H819" s="160">
        <v>0</v>
      </c>
      <c r="I819" s="484">
        <v>0</v>
      </c>
      <c r="J819" s="485">
        <v>0</v>
      </c>
      <c r="K819" s="160">
        <v>0</v>
      </c>
      <c r="L819" s="295">
        <f t="shared" si="176"/>
        <v>0</v>
      </c>
      <c r="M819" s="12" t="str">
        <f t="shared" si="172"/>
        <v/>
      </c>
      <c r="N819" s="13"/>
    </row>
    <row r="820" spans="2:14" ht="31.5" hidden="1">
      <c r="B820" s="291"/>
      <c r="C820" s="308">
        <v>590</v>
      </c>
      <c r="D820" s="309" t="s">
        <v>192</v>
      </c>
      <c r="E820" s="287">
        <f t="shared" si="175"/>
        <v>0</v>
      </c>
      <c r="F820" s="173"/>
      <c r="G820" s="174"/>
      <c r="H820" s="1409"/>
      <c r="I820" s="173"/>
      <c r="J820" s="174"/>
      <c r="K820" s="1409"/>
      <c r="L820" s="287">
        <f t="shared" si="176"/>
        <v>0</v>
      </c>
      <c r="M820" s="12" t="str">
        <f t="shared" si="172"/>
        <v/>
      </c>
      <c r="N820" s="13"/>
    </row>
    <row r="821" spans="2:14" hidden="1">
      <c r="B821" s="272">
        <v>800</v>
      </c>
      <c r="C821" s="1944" t="s">
        <v>193</v>
      </c>
      <c r="D821" s="1945"/>
      <c r="E821" s="310">
        <f t="shared" si="175"/>
        <v>0</v>
      </c>
      <c r="F821" s="1410"/>
      <c r="G821" s="1411"/>
      <c r="H821" s="1412"/>
      <c r="I821" s="1410"/>
      <c r="J821" s="1411"/>
      <c r="K821" s="1412"/>
      <c r="L821" s="310">
        <f t="shared" si="176"/>
        <v>0</v>
      </c>
      <c r="M821" s="12" t="str">
        <f t="shared" si="172"/>
        <v/>
      </c>
      <c r="N821" s="13"/>
    </row>
    <row r="822" spans="2:14">
      <c r="B822" s="272">
        <v>1000</v>
      </c>
      <c r="C822" s="1924" t="s">
        <v>194</v>
      </c>
      <c r="D822" s="1925"/>
      <c r="E822" s="310">
        <f t="shared" ref="E822:L822" si="177">SUM(E823:E839)</f>
        <v>838608</v>
      </c>
      <c r="F822" s="274">
        <f t="shared" si="177"/>
        <v>838608</v>
      </c>
      <c r="G822" s="275">
        <f t="shared" si="177"/>
        <v>0</v>
      </c>
      <c r="H822" s="276">
        <f t="shared" si="177"/>
        <v>0</v>
      </c>
      <c r="I822" s="274">
        <f t="shared" si="177"/>
        <v>371304</v>
      </c>
      <c r="J822" s="275">
        <f t="shared" si="177"/>
        <v>0</v>
      </c>
      <c r="K822" s="276">
        <f t="shared" si="177"/>
        <v>0</v>
      </c>
      <c r="L822" s="310">
        <f t="shared" si="177"/>
        <v>371304</v>
      </c>
      <c r="M822" s="12">
        <f t="shared" si="172"/>
        <v>1</v>
      </c>
      <c r="N822" s="13"/>
    </row>
    <row r="823" spans="2:14">
      <c r="B823" s="292"/>
      <c r="C823" s="279">
        <v>1011</v>
      </c>
      <c r="D823" s="311" t="s">
        <v>195</v>
      </c>
      <c r="E823" s="281">
        <f t="shared" ref="E823:E839" si="178">F823+G823+H823</f>
        <v>98000</v>
      </c>
      <c r="F823" s="152">
        <v>98000</v>
      </c>
      <c r="G823" s="153"/>
      <c r="H823" s="1406"/>
      <c r="I823" s="152">
        <v>56272</v>
      </c>
      <c r="J823" s="153"/>
      <c r="K823" s="1406"/>
      <c r="L823" s="281">
        <f t="shared" ref="L823:L839" si="179">I823+J823+K823</f>
        <v>56272</v>
      </c>
      <c r="M823" s="12">
        <f t="shared" si="172"/>
        <v>1</v>
      </c>
      <c r="N823" s="13"/>
    </row>
    <row r="824" spans="2:14">
      <c r="B824" s="292"/>
      <c r="C824" s="293">
        <v>1012</v>
      </c>
      <c r="D824" s="294" t="s">
        <v>196</v>
      </c>
      <c r="E824" s="295">
        <f t="shared" si="178"/>
        <v>600</v>
      </c>
      <c r="F824" s="158">
        <v>600</v>
      </c>
      <c r="G824" s="159"/>
      <c r="H824" s="1408"/>
      <c r="I824" s="158">
        <v>395</v>
      </c>
      <c r="J824" s="159"/>
      <c r="K824" s="1408"/>
      <c r="L824" s="295">
        <f t="shared" si="179"/>
        <v>395</v>
      </c>
      <c r="M824" s="12">
        <f t="shared" si="172"/>
        <v>1</v>
      </c>
      <c r="N824" s="13"/>
    </row>
    <row r="825" spans="2:14">
      <c r="B825" s="292"/>
      <c r="C825" s="293">
        <v>1013</v>
      </c>
      <c r="D825" s="294" t="s">
        <v>197</v>
      </c>
      <c r="E825" s="295">
        <f t="shared" si="178"/>
        <v>4800</v>
      </c>
      <c r="F825" s="158">
        <v>4800</v>
      </c>
      <c r="G825" s="159"/>
      <c r="H825" s="1408"/>
      <c r="I825" s="158">
        <v>4800</v>
      </c>
      <c r="J825" s="159"/>
      <c r="K825" s="1408"/>
      <c r="L825" s="295">
        <f t="shared" si="179"/>
        <v>4800</v>
      </c>
      <c r="M825" s="12">
        <f t="shared" si="172"/>
        <v>1</v>
      </c>
      <c r="N825" s="13"/>
    </row>
    <row r="826" spans="2:14">
      <c r="B826" s="292"/>
      <c r="C826" s="293">
        <v>1014</v>
      </c>
      <c r="D826" s="294" t="s">
        <v>198</v>
      </c>
      <c r="E826" s="295">
        <f t="shared" si="178"/>
        <v>121880</v>
      </c>
      <c r="F826" s="158">
        <v>121880</v>
      </c>
      <c r="G826" s="159"/>
      <c r="H826" s="1408"/>
      <c r="I826" s="158">
        <v>64946</v>
      </c>
      <c r="J826" s="159"/>
      <c r="K826" s="1408"/>
      <c r="L826" s="295">
        <f t="shared" si="179"/>
        <v>64946</v>
      </c>
      <c r="M826" s="12">
        <f t="shared" si="172"/>
        <v>1</v>
      </c>
      <c r="N826" s="13"/>
    </row>
    <row r="827" spans="2:14">
      <c r="B827" s="292"/>
      <c r="C827" s="293">
        <v>1015</v>
      </c>
      <c r="D827" s="294" t="s">
        <v>199</v>
      </c>
      <c r="E827" s="295">
        <f t="shared" si="178"/>
        <v>45022</v>
      </c>
      <c r="F827" s="158">
        <v>45022</v>
      </c>
      <c r="G827" s="159"/>
      <c r="H827" s="1408"/>
      <c r="I827" s="158">
        <v>45022</v>
      </c>
      <c r="J827" s="159"/>
      <c r="K827" s="1408"/>
      <c r="L827" s="295">
        <f t="shared" si="179"/>
        <v>45022</v>
      </c>
      <c r="M827" s="12">
        <f t="shared" si="172"/>
        <v>1</v>
      </c>
      <c r="N827" s="13"/>
    </row>
    <row r="828" spans="2:14">
      <c r="B828" s="292"/>
      <c r="C828" s="312">
        <v>1016</v>
      </c>
      <c r="D828" s="313" t="s">
        <v>200</v>
      </c>
      <c r="E828" s="314">
        <f t="shared" si="178"/>
        <v>80000</v>
      </c>
      <c r="F828" s="164">
        <v>80000</v>
      </c>
      <c r="G828" s="165"/>
      <c r="H828" s="1407"/>
      <c r="I828" s="164">
        <v>68760</v>
      </c>
      <c r="J828" s="165"/>
      <c r="K828" s="1407"/>
      <c r="L828" s="314">
        <f t="shared" si="179"/>
        <v>68760</v>
      </c>
      <c r="M828" s="12">
        <f t="shared" si="172"/>
        <v>1</v>
      </c>
      <c r="N828" s="13"/>
    </row>
    <row r="829" spans="2:14">
      <c r="B829" s="278"/>
      <c r="C829" s="318">
        <v>1020</v>
      </c>
      <c r="D829" s="319" t="s">
        <v>201</v>
      </c>
      <c r="E829" s="320">
        <f t="shared" si="178"/>
        <v>80226</v>
      </c>
      <c r="F829" s="450">
        <v>80226</v>
      </c>
      <c r="G829" s="451"/>
      <c r="H829" s="1416"/>
      <c r="I829" s="450">
        <v>80226</v>
      </c>
      <c r="J829" s="451"/>
      <c r="K829" s="1416"/>
      <c r="L829" s="320">
        <f t="shared" si="179"/>
        <v>80226</v>
      </c>
      <c r="M829" s="12">
        <f t="shared" si="172"/>
        <v>1</v>
      </c>
      <c r="N829" s="13"/>
    </row>
    <row r="830" spans="2:14">
      <c r="B830" s="292"/>
      <c r="C830" s="324">
        <v>1030</v>
      </c>
      <c r="D830" s="325" t="s">
        <v>202</v>
      </c>
      <c r="E830" s="326">
        <f t="shared" si="178"/>
        <v>48900</v>
      </c>
      <c r="F830" s="445">
        <v>48900</v>
      </c>
      <c r="G830" s="446"/>
      <c r="H830" s="1413"/>
      <c r="I830" s="445">
        <v>48900</v>
      </c>
      <c r="J830" s="446"/>
      <c r="K830" s="1413"/>
      <c r="L830" s="326">
        <f t="shared" si="179"/>
        <v>48900</v>
      </c>
      <c r="M830" s="12">
        <f t="shared" si="172"/>
        <v>1</v>
      </c>
      <c r="N830" s="13"/>
    </row>
    <row r="831" spans="2:14">
      <c r="B831" s="292"/>
      <c r="C831" s="318">
        <v>1051</v>
      </c>
      <c r="D831" s="331" t="s">
        <v>203</v>
      </c>
      <c r="E831" s="320">
        <f t="shared" si="178"/>
        <v>4000</v>
      </c>
      <c r="F831" s="450">
        <v>4000</v>
      </c>
      <c r="G831" s="451"/>
      <c r="H831" s="1416"/>
      <c r="I831" s="450">
        <v>1983</v>
      </c>
      <c r="J831" s="451"/>
      <c r="K831" s="1416"/>
      <c r="L831" s="320">
        <f t="shared" si="179"/>
        <v>1983</v>
      </c>
      <c r="M831" s="12">
        <f t="shared" si="172"/>
        <v>1</v>
      </c>
      <c r="N831" s="13"/>
    </row>
    <row r="832" spans="2:14" hidden="1">
      <c r="B832" s="292"/>
      <c r="C832" s="293">
        <v>1052</v>
      </c>
      <c r="D832" s="294" t="s">
        <v>204</v>
      </c>
      <c r="E832" s="295">
        <f t="shared" si="178"/>
        <v>0</v>
      </c>
      <c r="F832" s="158"/>
      <c r="G832" s="159"/>
      <c r="H832" s="1408"/>
      <c r="I832" s="158"/>
      <c r="J832" s="159"/>
      <c r="K832" s="1408"/>
      <c r="L832" s="295">
        <f t="shared" si="179"/>
        <v>0</v>
      </c>
      <c r="M832" s="12" t="str">
        <f t="shared" si="172"/>
        <v/>
      </c>
      <c r="N832" s="13"/>
    </row>
    <row r="833" spans="2:14" hidden="1">
      <c r="B833" s="292"/>
      <c r="C833" s="324">
        <v>1053</v>
      </c>
      <c r="D833" s="325" t="s">
        <v>859</v>
      </c>
      <c r="E833" s="326">
        <f t="shared" si="178"/>
        <v>0</v>
      </c>
      <c r="F833" s="445"/>
      <c r="G833" s="446"/>
      <c r="H833" s="1413"/>
      <c r="I833" s="445"/>
      <c r="J833" s="446"/>
      <c r="K833" s="1413"/>
      <c r="L833" s="326">
        <f t="shared" si="179"/>
        <v>0</v>
      </c>
      <c r="M833" s="12" t="str">
        <f t="shared" si="172"/>
        <v/>
      </c>
      <c r="N833" s="13"/>
    </row>
    <row r="834" spans="2:14" hidden="1">
      <c r="B834" s="292"/>
      <c r="C834" s="318">
        <v>1062</v>
      </c>
      <c r="D834" s="319" t="s">
        <v>205</v>
      </c>
      <c r="E834" s="320">
        <f t="shared" si="178"/>
        <v>0</v>
      </c>
      <c r="F834" s="450"/>
      <c r="G834" s="451"/>
      <c r="H834" s="1416"/>
      <c r="I834" s="450"/>
      <c r="J834" s="451"/>
      <c r="K834" s="1416"/>
      <c r="L834" s="320">
        <f t="shared" si="179"/>
        <v>0</v>
      </c>
      <c r="M834" s="12" t="str">
        <f t="shared" si="172"/>
        <v/>
      </c>
      <c r="N834" s="13"/>
    </row>
    <row r="835" spans="2:14" hidden="1">
      <c r="B835" s="292"/>
      <c r="C835" s="324">
        <v>1063</v>
      </c>
      <c r="D835" s="332" t="s">
        <v>787</v>
      </c>
      <c r="E835" s="326">
        <f t="shared" si="178"/>
        <v>0</v>
      </c>
      <c r="F835" s="445"/>
      <c r="G835" s="446"/>
      <c r="H835" s="1413"/>
      <c r="I835" s="445"/>
      <c r="J835" s="446"/>
      <c r="K835" s="1413"/>
      <c r="L835" s="326">
        <f t="shared" si="179"/>
        <v>0</v>
      </c>
      <c r="M835" s="12" t="str">
        <f t="shared" si="172"/>
        <v/>
      </c>
      <c r="N835" s="13"/>
    </row>
    <row r="836" spans="2:14" hidden="1">
      <c r="B836" s="292"/>
      <c r="C836" s="333">
        <v>1069</v>
      </c>
      <c r="D836" s="334" t="s">
        <v>206</v>
      </c>
      <c r="E836" s="335">
        <f t="shared" si="178"/>
        <v>0</v>
      </c>
      <c r="F836" s="589"/>
      <c r="G836" s="590"/>
      <c r="H836" s="1415"/>
      <c r="I836" s="589"/>
      <c r="J836" s="590"/>
      <c r="K836" s="1415"/>
      <c r="L836" s="335">
        <f t="shared" si="179"/>
        <v>0</v>
      </c>
      <c r="M836" s="12" t="str">
        <f t="shared" ref="M836:M867" si="180">(IF($E836&lt;&gt;0,$M$2,IF($L836&lt;&gt;0,$M$2,"")))</f>
        <v/>
      </c>
      <c r="N836" s="13"/>
    </row>
    <row r="837" spans="2:14" hidden="1">
      <c r="B837" s="278"/>
      <c r="C837" s="318">
        <v>1091</v>
      </c>
      <c r="D837" s="331" t="s">
        <v>895</v>
      </c>
      <c r="E837" s="320">
        <f t="shared" si="178"/>
        <v>0</v>
      </c>
      <c r="F837" s="450"/>
      <c r="G837" s="451"/>
      <c r="H837" s="1416"/>
      <c r="I837" s="450"/>
      <c r="J837" s="451"/>
      <c r="K837" s="1416"/>
      <c r="L837" s="320">
        <f t="shared" si="179"/>
        <v>0</v>
      </c>
      <c r="M837" s="12" t="str">
        <f t="shared" si="180"/>
        <v/>
      </c>
      <c r="N837" s="13"/>
    </row>
    <row r="838" spans="2:14" hidden="1">
      <c r="B838" s="292"/>
      <c r="C838" s="293">
        <v>1092</v>
      </c>
      <c r="D838" s="294" t="s">
        <v>299</v>
      </c>
      <c r="E838" s="295">
        <f t="shared" si="178"/>
        <v>0</v>
      </c>
      <c r="F838" s="158"/>
      <c r="G838" s="159"/>
      <c r="H838" s="1408"/>
      <c r="I838" s="158"/>
      <c r="J838" s="159"/>
      <c r="K838" s="1408"/>
      <c r="L838" s="295">
        <f t="shared" si="179"/>
        <v>0</v>
      </c>
      <c r="M838" s="12" t="str">
        <f t="shared" si="180"/>
        <v/>
      </c>
      <c r="N838" s="13"/>
    </row>
    <row r="839" spans="2:14">
      <c r="B839" s="292"/>
      <c r="C839" s="285">
        <v>1098</v>
      </c>
      <c r="D839" s="339" t="s">
        <v>207</v>
      </c>
      <c r="E839" s="287">
        <f t="shared" si="178"/>
        <v>355180</v>
      </c>
      <c r="F839" s="173">
        <v>355180</v>
      </c>
      <c r="G839" s="174"/>
      <c r="H839" s="1409"/>
      <c r="I839" s="173">
        <v>0</v>
      </c>
      <c r="J839" s="174"/>
      <c r="K839" s="1409"/>
      <c r="L839" s="287">
        <f t="shared" si="179"/>
        <v>0</v>
      </c>
      <c r="M839" s="12">
        <f t="shared" si="180"/>
        <v>1</v>
      </c>
      <c r="N839" s="13"/>
    </row>
    <row r="840" spans="2:14">
      <c r="B840" s="272">
        <v>1900</v>
      </c>
      <c r="C840" s="1914" t="s">
        <v>266</v>
      </c>
      <c r="D840" s="1915"/>
      <c r="E840" s="310">
        <f t="shared" ref="E840:L840" si="181">SUM(E841:E843)</f>
        <v>47410</v>
      </c>
      <c r="F840" s="274">
        <f t="shared" si="181"/>
        <v>47410</v>
      </c>
      <c r="G840" s="275">
        <f t="shared" si="181"/>
        <v>0</v>
      </c>
      <c r="H840" s="276">
        <f t="shared" si="181"/>
        <v>0</v>
      </c>
      <c r="I840" s="274">
        <f t="shared" si="181"/>
        <v>47410</v>
      </c>
      <c r="J840" s="275">
        <f t="shared" si="181"/>
        <v>0</v>
      </c>
      <c r="K840" s="276">
        <f t="shared" si="181"/>
        <v>0</v>
      </c>
      <c r="L840" s="310">
        <f t="shared" si="181"/>
        <v>47410</v>
      </c>
      <c r="M840" s="12">
        <f t="shared" si="180"/>
        <v>1</v>
      </c>
      <c r="N840" s="13"/>
    </row>
    <row r="841" spans="2:14" hidden="1">
      <c r="B841" s="292"/>
      <c r="C841" s="279">
        <v>1901</v>
      </c>
      <c r="D841" s="340" t="s">
        <v>896</v>
      </c>
      <c r="E841" s="281">
        <f>F841+G841+H841</f>
        <v>0</v>
      </c>
      <c r="F841" s="152"/>
      <c r="G841" s="153"/>
      <c r="H841" s="1406"/>
      <c r="I841" s="152"/>
      <c r="J841" s="153"/>
      <c r="K841" s="1406"/>
      <c r="L841" s="281">
        <f>I841+J841+K841</f>
        <v>0</v>
      </c>
      <c r="M841" s="12" t="str">
        <f t="shared" si="180"/>
        <v/>
      </c>
      <c r="N841" s="13"/>
    </row>
    <row r="842" spans="2:14">
      <c r="B842" s="341"/>
      <c r="C842" s="293">
        <v>1981</v>
      </c>
      <c r="D842" s="342" t="s">
        <v>897</v>
      </c>
      <c r="E842" s="295">
        <f>F842+G842+H842</f>
        <v>47410</v>
      </c>
      <c r="F842" s="158">
        <v>47410</v>
      </c>
      <c r="G842" s="159"/>
      <c r="H842" s="1408"/>
      <c r="I842" s="158">
        <v>47410</v>
      </c>
      <c r="J842" s="159"/>
      <c r="K842" s="1408"/>
      <c r="L842" s="295">
        <f>I842+J842+K842</f>
        <v>47410</v>
      </c>
      <c r="M842" s="12">
        <f t="shared" si="180"/>
        <v>1</v>
      </c>
      <c r="N842" s="13"/>
    </row>
    <row r="843" spans="2:14" hidden="1">
      <c r="B843" s="292"/>
      <c r="C843" s="285">
        <v>1991</v>
      </c>
      <c r="D843" s="343" t="s">
        <v>898</v>
      </c>
      <c r="E843" s="287">
        <f>F843+G843+H843</f>
        <v>0</v>
      </c>
      <c r="F843" s="173"/>
      <c r="G843" s="174"/>
      <c r="H843" s="1409"/>
      <c r="I843" s="173"/>
      <c r="J843" s="174"/>
      <c r="K843" s="1409"/>
      <c r="L843" s="287">
        <f>I843+J843+K843</f>
        <v>0</v>
      </c>
      <c r="M843" s="12" t="str">
        <f t="shared" si="180"/>
        <v/>
      </c>
      <c r="N843" s="13"/>
    </row>
    <row r="844" spans="2:14" hidden="1">
      <c r="B844" s="272">
        <v>2100</v>
      </c>
      <c r="C844" s="1914" t="s">
        <v>708</v>
      </c>
      <c r="D844" s="1915"/>
      <c r="E844" s="310">
        <f t="shared" ref="E844:L844" si="182">SUM(E845:E849)</f>
        <v>0</v>
      </c>
      <c r="F844" s="274">
        <f t="shared" si="182"/>
        <v>0</v>
      </c>
      <c r="G844" s="275">
        <f t="shared" si="182"/>
        <v>0</v>
      </c>
      <c r="H844" s="276">
        <f t="shared" si="182"/>
        <v>0</v>
      </c>
      <c r="I844" s="274">
        <f t="shared" si="182"/>
        <v>0</v>
      </c>
      <c r="J844" s="275">
        <f t="shared" si="182"/>
        <v>0</v>
      </c>
      <c r="K844" s="276">
        <f t="shared" si="182"/>
        <v>0</v>
      </c>
      <c r="L844" s="310">
        <f t="shared" si="182"/>
        <v>0</v>
      </c>
      <c r="M844" s="12" t="str">
        <f t="shared" si="180"/>
        <v/>
      </c>
      <c r="N844" s="13"/>
    </row>
    <row r="845" spans="2:14" hidden="1">
      <c r="B845" s="292"/>
      <c r="C845" s="279">
        <v>2110</v>
      </c>
      <c r="D845" s="344" t="s">
        <v>208</v>
      </c>
      <c r="E845" s="281">
        <f>F845+G845+H845</f>
        <v>0</v>
      </c>
      <c r="F845" s="152"/>
      <c r="G845" s="153"/>
      <c r="H845" s="1406"/>
      <c r="I845" s="152"/>
      <c r="J845" s="153"/>
      <c r="K845" s="1406"/>
      <c r="L845" s="281">
        <f>I845+J845+K845</f>
        <v>0</v>
      </c>
      <c r="M845" s="12" t="str">
        <f t="shared" si="180"/>
        <v/>
      </c>
      <c r="N845" s="13"/>
    </row>
    <row r="846" spans="2:14" hidden="1">
      <c r="B846" s="341"/>
      <c r="C846" s="293">
        <v>2120</v>
      </c>
      <c r="D846" s="300" t="s">
        <v>209</v>
      </c>
      <c r="E846" s="295">
        <f>F846+G846+H846</f>
        <v>0</v>
      </c>
      <c r="F846" s="158"/>
      <c r="G846" s="159"/>
      <c r="H846" s="1408"/>
      <c r="I846" s="158"/>
      <c r="J846" s="159"/>
      <c r="K846" s="1408"/>
      <c r="L846" s="295">
        <f>I846+J846+K846</f>
        <v>0</v>
      </c>
      <c r="M846" s="12" t="str">
        <f t="shared" si="180"/>
        <v/>
      </c>
      <c r="N846" s="13"/>
    </row>
    <row r="847" spans="2:14" hidden="1">
      <c r="B847" s="341"/>
      <c r="C847" s="293">
        <v>2125</v>
      </c>
      <c r="D847" s="300" t="s">
        <v>210</v>
      </c>
      <c r="E847" s="295">
        <f>F847+G847+H847</f>
        <v>0</v>
      </c>
      <c r="F847" s="484">
        <v>0</v>
      </c>
      <c r="G847" s="485">
        <v>0</v>
      </c>
      <c r="H847" s="160">
        <v>0</v>
      </c>
      <c r="I847" s="484">
        <v>0</v>
      </c>
      <c r="J847" s="485">
        <v>0</v>
      </c>
      <c r="K847" s="160">
        <v>0</v>
      </c>
      <c r="L847" s="295">
        <f>I847+J847+K847</f>
        <v>0</v>
      </c>
      <c r="M847" s="12" t="str">
        <f t="shared" si="180"/>
        <v/>
      </c>
      <c r="N847" s="13"/>
    </row>
    <row r="848" spans="2:14" hidden="1">
      <c r="B848" s="291"/>
      <c r="C848" s="293">
        <v>2140</v>
      </c>
      <c r="D848" s="300" t="s">
        <v>211</v>
      </c>
      <c r="E848" s="295">
        <f>F848+G848+H848</f>
        <v>0</v>
      </c>
      <c r="F848" s="484">
        <v>0</v>
      </c>
      <c r="G848" s="485">
        <v>0</v>
      </c>
      <c r="H848" s="160">
        <v>0</v>
      </c>
      <c r="I848" s="484">
        <v>0</v>
      </c>
      <c r="J848" s="485">
        <v>0</v>
      </c>
      <c r="K848" s="160">
        <v>0</v>
      </c>
      <c r="L848" s="295">
        <f>I848+J848+K848</f>
        <v>0</v>
      </c>
      <c r="M848" s="12" t="str">
        <f t="shared" si="180"/>
        <v/>
      </c>
      <c r="N848" s="13"/>
    </row>
    <row r="849" spans="2:14" hidden="1">
      <c r="B849" s="292"/>
      <c r="C849" s="285">
        <v>2190</v>
      </c>
      <c r="D849" s="345" t="s">
        <v>212</v>
      </c>
      <c r="E849" s="287">
        <f>F849+G849+H849</f>
        <v>0</v>
      </c>
      <c r="F849" s="173"/>
      <c r="G849" s="174"/>
      <c r="H849" s="1409"/>
      <c r="I849" s="173"/>
      <c r="J849" s="174"/>
      <c r="K849" s="1409"/>
      <c r="L849" s="287">
        <f>I849+J849+K849</f>
        <v>0</v>
      </c>
      <c r="M849" s="12" t="str">
        <f t="shared" si="180"/>
        <v/>
      </c>
      <c r="N849" s="13"/>
    </row>
    <row r="850" spans="2:14" hidden="1">
      <c r="B850" s="272">
        <v>2200</v>
      </c>
      <c r="C850" s="1914" t="s">
        <v>213</v>
      </c>
      <c r="D850" s="1915"/>
      <c r="E850" s="310">
        <f t="shared" ref="E850:L850" si="183">SUM(E851:E852)</f>
        <v>0</v>
      </c>
      <c r="F850" s="274">
        <f t="shared" si="183"/>
        <v>0</v>
      </c>
      <c r="G850" s="275">
        <f t="shared" si="183"/>
        <v>0</v>
      </c>
      <c r="H850" s="276">
        <f t="shared" si="183"/>
        <v>0</v>
      </c>
      <c r="I850" s="274">
        <f t="shared" si="183"/>
        <v>0</v>
      </c>
      <c r="J850" s="275">
        <f t="shared" si="183"/>
        <v>0</v>
      </c>
      <c r="K850" s="276">
        <f t="shared" si="183"/>
        <v>0</v>
      </c>
      <c r="L850" s="310">
        <f t="shared" si="183"/>
        <v>0</v>
      </c>
      <c r="M850" s="12" t="str">
        <f t="shared" si="180"/>
        <v/>
      </c>
      <c r="N850" s="13"/>
    </row>
    <row r="851" spans="2:14" hidden="1">
      <c r="B851" s="292"/>
      <c r="C851" s="279">
        <v>2221</v>
      </c>
      <c r="D851" s="280" t="s">
        <v>300</v>
      </c>
      <c r="E851" s="281">
        <f>F851+G851+H851</f>
        <v>0</v>
      </c>
      <c r="F851" s="152"/>
      <c r="G851" s="153"/>
      <c r="H851" s="1406"/>
      <c r="I851" s="152"/>
      <c r="J851" s="153"/>
      <c r="K851" s="1406"/>
      <c r="L851" s="281">
        <f>I851+J851+K851</f>
        <v>0</v>
      </c>
      <c r="M851" s="12" t="str">
        <f t="shared" si="180"/>
        <v/>
      </c>
      <c r="N851" s="13"/>
    </row>
    <row r="852" spans="2:14" hidden="1">
      <c r="B852" s="292"/>
      <c r="C852" s="285">
        <v>2224</v>
      </c>
      <c r="D852" s="286" t="s">
        <v>214</v>
      </c>
      <c r="E852" s="287">
        <f>F852+G852+H852</f>
        <v>0</v>
      </c>
      <c r="F852" s="173"/>
      <c r="G852" s="174"/>
      <c r="H852" s="1409"/>
      <c r="I852" s="173"/>
      <c r="J852" s="174"/>
      <c r="K852" s="1409"/>
      <c r="L852" s="287">
        <f>I852+J852+K852</f>
        <v>0</v>
      </c>
      <c r="M852" s="12" t="str">
        <f t="shared" si="180"/>
        <v/>
      </c>
      <c r="N852" s="13"/>
    </row>
    <row r="853" spans="2:14" hidden="1">
      <c r="B853" s="272">
        <v>2500</v>
      </c>
      <c r="C853" s="1914" t="s">
        <v>215</v>
      </c>
      <c r="D853" s="1915"/>
      <c r="E853" s="310">
        <f>F853+G853+H853</f>
        <v>0</v>
      </c>
      <c r="F853" s="1410"/>
      <c r="G853" s="1411"/>
      <c r="H853" s="1412"/>
      <c r="I853" s="1410"/>
      <c r="J853" s="1411"/>
      <c r="K853" s="1412"/>
      <c r="L853" s="310">
        <f>I853+J853+K853</f>
        <v>0</v>
      </c>
      <c r="M853" s="12" t="str">
        <f t="shared" si="180"/>
        <v/>
      </c>
      <c r="N853" s="13"/>
    </row>
    <row r="854" spans="2:14" hidden="1">
      <c r="B854" s="272">
        <v>2600</v>
      </c>
      <c r="C854" s="1922" t="s">
        <v>216</v>
      </c>
      <c r="D854" s="1923"/>
      <c r="E854" s="310">
        <f>F854+G854+H854</f>
        <v>0</v>
      </c>
      <c r="F854" s="1410"/>
      <c r="G854" s="1411"/>
      <c r="H854" s="1412"/>
      <c r="I854" s="1410"/>
      <c r="J854" s="1411"/>
      <c r="K854" s="1412"/>
      <c r="L854" s="310">
        <f>I854+J854+K854</f>
        <v>0</v>
      </c>
      <c r="M854" s="12" t="str">
        <f t="shared" si="180"/>
        <v/>
      </c>
      <c r="N854" s="13"/>
    </row>
    <row r="855" spans="2:14" hidden="1">
      <c r="B855" s="272">
        <v>2700</v>
      </c>
      <c r="C855" s="1922" t="s">
        <v>217</v>
      </c>
      <c r="D855" s="1923"/>
      <c r="E855" s="310">
        <f>F855+G855+H855</f>
        <v>0</v>
      </c>
      <c r="F855" s="1410"/>
      <c r="G855" s="1411"/>
      <c r="H855" s="1412"/>
      <c r="I855" s="1410"/>
      <c r="J855" s="1411"/>
      <c r="K855" s="1412"/>
      <c r="L855" s="310">
        <f>I855+J855+K855</f>
        <v>0</v>
      </c>
      <c r="M855" s="12" t="str">
        <f t="shared" si="180"/>
        <v/>
      </c>
      <c r="N855" s="13"/>
    </row>
    <row r="856" spans="2:14" hidden="1">
      <c r="B856" s="272">
        <v>2800</v>
      </c>
      <c r="C856" s="1922" t="s">
        <v>1644</v>
      </c>
      <c r="D856" s="1923"/>
      <c r="E856" s="310">
        <f t="shared" ref="E856:L856" si="184">SUM(E857:E859)</f>
        <v>0</v>
      </c>
      <c r="F856" s="274">
        <f t="shared" si="184"/>
        <v>0</v>
      </c>
      <c r="G856" s="275">
        <f t="shared" si="184"/>
        <v>0</v>
      </c>
      <c r="H856" s="276">
        <f t="shared" si="184"/>
        <v>0</v>
      </c>
      <c r="I856" s="274">
        <f t="shared" si="184"/>
        <v>0</v>
      </c>
      <c r="J856" s="275">
        <f t="shared" si="184"/>
        <v>0</v>
      </c>
      <c r="K856" s="276">
        <f t="shared" si="184"/>
        <v>0</v>
      </c>
      <c r="L856" s="310">
        <f t="shared" si="184"/>
        <v>0</v>
      </c>
      <c r="M856" s="12" t="str">
        <f t="shared" si="180"/>
        <v/>
      </c>
      <c r="N856" s="13"/>
    </row>
    <row r="857" spans="2:14" hidden="1">
      <c r="B857" s="292"/>
      <c r="C857" s="279">
        <v>2810</v>
      </c>
      <c r="D857" s="340" t="s">
        <v>2169</v>
      </c>
      <c r="E857" s="281">
        <f>F857+G857+H857</f>
        <v>0</v>
      </c>
      <c r="F857" s="152"/>
      <c r="G857" s="153"/>
      <c r="H857" s="1406"/>
      <c r="I857" s="152"/>
      <c r="J857" s="153"/>
      <c r="K857" s="1406"/>
      <c r="L857" s="281">
        <f>I857+J857+K857</f>
        <v>0</v>
      </c>
      <c r="M857" s="12" t="str">
        <f t="shared" si="180"/>
        <v/>
      </c>
      <c r="N857" s="13"/>
    </row>
    <row r="858" spans="2:14" hidden="1">
      <c r="B858" s="341"/>
      <c r="C858" s="293">
        <v>2820</v>
      </c>
      <c r="D858" s="342" t="s">
        <v>2170</v>
      </c>
      <c r="E858" s="295">
        <f>F858+G858+H858</f>
        <v>0</v>
      </c>
      <c r="F858" s="158"/>
      <c r="G858" s="159"/>
      <c r="H858" s="1408"/>
      <c r="I858" s="158"/>
      <c r="J858" s="159"/>
      <c r="K858" s="1408"/>
      <c r="L858" s="295">
        <f>I858+J858+K858</f>
        <v>0</v>
      </c>
      <c r="M858" s="12" t="str">
        <f t="shared" si="180"/>
        <v/>
      </c>
      <c r="N858" s="13"/>
    </row>
    <row r="859" spans="2:14" ht="31.5" hidden="1">
      <c r="B859" s="292"/>
      <c r="C859" s="285">
        <v>2890</v>
      </c>
      <c r="D859" s="343" t="s">
        <v>2171</v>
      </c>
      <c r="E859" s="287">
        <f>F859+G859+H859</f>
        <v>0</v>
      </c>
      <c r="F859" s="173"/>
      <c r="G859" s="174"/>
      <c r="H859" s="1409"/>
      <c r="I859" s="173"/>
      <c r="J859" s="174"/>
      <c r="K859" s="1409"/>
      <c r="L859" s="287">
        <f>I859+J859+K859</f>
        <v>0</v>
      </c>
      <c r="M859" s="12" t="str">
        <f t="shared" si="180"/>
        <v/>
      </c>
      <c r="N859" s="13"/>
    </row>
    <row r="860" spans="2:14" hidden="1">
      <c r="B860" s="272">
        <v>2900</v>
      </c>
      <c r="C860" s="1914" t="s">
        <v>218</v>
      </c>
      <c r="D860" s="1915"/>
      <c r="E860" s="310">
        <f t="shared" ref="E860:L860" si="185">SUM(E861:E868)</f>
        <v>0</v>
      </c>
      <c r="F860" s="274">
        <f t="shared" si="185"/>
        <v>0</v>
      </c>
      <c r="G860" s="274">
        <f t="shared" si="185"/>
        <v>0</v>
      </c>
      <c r="H860" s="274">
        <f t="shared" si="185"/>
        <v>0</v>
      </c>
      <c r="I860" s="274">
        <f t="shared" si="185"/>
        <v>0</v>
      </c>
      <c r="J860" s="274">
        <f t="shared" si="185"/>
        <v>0</v>
      </c>
      <c r="K860" s="274">
        <f t="shared" si="185"/>
        <v>0</v>
      </c>
      <c r="L860" s="274">
        <f t="shared" si="185"/>
        <v>0</v>
      </c>
      <c r="M860" s="12" t="str">
        <f t="shared" si="180"/>
        <v/>
      </c>
      <c r="N860" s="13"/>
    </row>
    <row r="861" spans="2:14" hidden="1">
      <c r="B861" s="346"/>
      <c r="C861" s="279">
        <v>2910</v>
      </c>
      <c r="D861" s="347" t="s">
        <v>1988</v>
      </c>
      <c r="E861" s="281">
        <f t="shared" ref="E861:E868" si="186">F861+G861+H861</f>
        <v>0</v>
      </c>
      <c r="F861" s="152"/>
      <c r="G861" s="153"/>
      <c r="H861" s="1406"/>
      <c r="I861" s="152"/>
      <c r="J861" s="153"/>
      <c r="K861" s="1406"/>
      <c r="L861" s="281">
        <f t="shared" ref="L861:L868" si="187">I861+J861+K861</f>
        <v>0</v>
      </c>
      <c r="M861" s="12" t="str">
        <f t="shared" si="180"/>
        <v/>
      </c>
      <c r="N861" s="13"/>
    </row>
    <row r="862" spans="2:14" hidden="1">
      <c r="B862" s="346"/>
      <c r="C862" s="279">
        <v>2920</v>
      </c>
      <c r="D862" s="347" t="s">
        <v>219</v>
      </c>
      <c r="E862" s="281">
        <f t="shared" si="186"/>
        <v>0</v>
      </c>
      <c r="F862" s="152"/>
      <c r="G862" s="153"/>
      <c r="H862" s="1406"/>
      <c r="I862" s="152"/>
      <c r="J862" s="153"/>
      <c r="K862" s="1406"/>
      <c r="L862" s="281">
        <f t="shared" si="187"/>
        <v>0</v>
      </c>
      <c r="M862" s="12" t="str">
        <f t="shared" si="180"/>
        <v/>
      </c>
      <c r="N862" s="13"/>
    </row>
    <row r="863" spans="2:14" ht="31.5" hidden="1">
      <c r="B863" s="346"/>
      <c r="C863" s="324">
        <v>2969</v>
      </c>
      <c r="D863" s="348" t="s">
        <v>220</v>
      </c>
      <c r="E863" s="326">
        <f t="shared" si="186"/>
        <v>0</v>
      </c>
      <c r="F863" s="445"/>
      <c r="G863" s="446"/>
      <c r="H863" s="1413"/>
      <c r="I863" s="445"/>
      <c r="J863" s="446"/>
      <c r="K863" s="1413"/>
      <c r="L863" s="326">
        <f t="shared" si="187"/>
        <v>0</v>
      </c>
      <c r="M863" s="12" t="str">
        <f t="shared" si="180"/>
        <v/>
      </c>
      <c r="N863" s="13"/>
    </row>
    <row r="864" spans="2:14" ht="31.5" hidden="1">
      <c r="B864" s="346"/>
      <c r="C864" s="349">
        <v>2970</v>
      </c>
      <c r="D864" s="350" t="s">
        <v>221</v>
      </c>
      <c r="E864" s="351">
        <f t="shared" si="186"/>
        <v>0</v>
      </c>
      <c r="F864" s="624"/>
      <c r="G864" s="625"/>
      <c r="H864" s="1414"/>
      <c r="I864" s="624"/>
      <c r="J864" s="625"/>
      <c r="K864" s="1414"/>
      <c r="L864" s="351">
        <f t="shared" si="187"/>
        <v>0</v>
      </c>
      <c r="M864" s="12" t="str">
        <f t="shared" si="180"/>
        <v/>
      </c>
      <c r="N864" s="13"/>
    </row>
    <row r="865" spans="2:14" hidden="1">
      <c r="B865" s="346"/>
      <c r="C865" s="333">
        <v>2989</v>
      </c>
      <c r="D865" s="355" t="s">
        <v>222</v>
      </c>
      <c r="E865" s="335">
        <f t="shared" si="186"/>
        <v>0</v>
      </c>
      <c r="F865" s="589"/>
      <c r="G865" s="590"/>
      <c r="H865" s="1415"/>
      <c r="I865" s="589"/>
      <c r="J865" s="590"/>
      <c r="K865" s="1415"/>
      <c r="L865" s="335">
        <f t="shared" si="187"/>
        <v>0</v>
      </c>
      <c r="M865" s="12" t="str">
        <f t="shared" si="180"/>
        <v/>
      </c>
      <c r="N865" s="13"/>
    </row>
    <row r="866" spans="2:14" hidden="1">
      <c r="B866" s="292"/>
      <c r="C866" s="318">
        <v>2990</v>
      </c>
      <c r="D866" s="356" t="s">
        <v>2007</v>
      </c>
      <c r="E866" s="320">
        <f t="shared" si="186"/>
        <v>0</v>
      </c>
      <c r="F866" s="450"/>
      <c r="G866" s="451"/>
      <c r="H866" s="1416"/>
      <c r="I866" s="450"/>
      <c r="J866" s="451"/>
      <c r="K866" s="1416"/>
      <c r="L866" s="320">
        <f t="shared" si="187"/>
        <v>0</v>
      </c>
      <c r="M866" s="12" t="str">
        <f t="shared" si="180"/>
        <v/>
      </c>
      <c r="N866" s="13"/>
    </row>
    <row r="867" spans="2:14" hidden="1">
      <c r="B867" s="292"/>
      <c r="C867" s="318">
        <v>2991</v>
      </c>
      <c r="D867" s="356" t="s">
        <v>223</v>
      </c>
      <c r="E867" s="320">
        <f t="shared" si="186"/>
        <v>0</v>
      </c>
      <c r="F867" s="450"/>
      <c r="G867" s="451"/>
      <c r="H867" s="1416"/>
      <c r="I867" s="450"/>
      <c r="J867" s="451"/>
      <c r="K867" s="1416"/>
      <c r="L867" s="320">
        <f t="shared" si="187"/>
        <v>0</v>
      </c>
      <c r="M867" s="12" t="str">
        <f t="shared" si="180"/>
        <v/>
      </c>
      <c r="N867" s="13"/>
    </row>
    <row r="868" spans="2:14" hidden="1">
      <c r="B868" s="292"/>
      <c r="C868" s="285">
        <v>2992</v>
      </c>
      <c r="D868" s="357" t="s">
        <v>224</v>
      </c>
      <c r="E868" s="287">
        <f t="shared" si="186"/>
        <v>0</v>
      </c>
      <c r="F868" s="173"/>
      <c r="G868" s="174"/>
      <c r="H868" s="1409"/>
      <c r="I868" s="173"/>
      <c r="J868" s="174"/>
      <c r="K868" s="1409"/>
      <c r="L868" s="287">
        <f t="shared" si="187"/>
        <v>0</v>
      </c>
      <c r="M868" s="12" t="str">
        <f t="shared" ref="M868:M899" si="188">(IF($E868&lt;&gt;0,$M$2,IF($L868&lt;&gt;0,$M$2,"")))</f>
        <v/>
      </c>
      <c r="N868" s="13"/>
    </row>
    <row r="869" spans="2:14" hidden="1">
      <c r="B869" s="272">
        <v>3300</v>
      </c>
      <c r="C869" s="358" t="s">
        <v>2038</v>
      </c>
      <c r="D869" s="1468"/>
      <c r="E869" s="310">
        <f t="shared" ref="E869:L869" si="189">SUM(E870:E874)</f>
        <v>0</v>
      </c>
      <c r="F869" s="274">
        <f t="shared" si="189"/>
        <v>0</v>
      </c>
      <c r="G869" s="275">
        <f t="shared" si="189"/>
        <v>0</v>
      </c>
      <c r="H869" s="276">
        <f t="shared" si="189"/>
        <v>0</v>
      </c>
      <c r="I869" s="274">
        <f t="shared" si="189"/>
        <v>0</v>
      </c>
      <c r="J869" s="275">
        <f t="shared" si="189"/>
        <v>0</v>
      </c>
      <c r="K869" s="276">
        <f t="shared" si="189"/>
        <v>0</v>
      </c>
      <c r="L869" s="310">
        <f t="shared" si="189"/>
        <v>0</v>
      </c>
      <c r="M869" s="12" t="str">
        <f t="shared" si="188"/>
        <v/>
      </c>
      <c r="N869" s="13"/>
    </row>
    <row r="870" spans="2:14" hidden="1">
      <c r="B870" s="291"/>
      <c r="C870" s="279">
        <v>3301</v>
      </c>
      <c r="D870" s="359" t="s">
        <v>225</v>
      </c>
      <c r="E870" s="281">
        <f t="shared" ref="E870:E877" si="190">F870+G870+H870</f>
        <v>0</v>
      </c>
      <c r="F870" s="482">
        <v>0</v>
      </c>
      <c r="G870" s="483">
        <v>0</v>
      </c>
      <c r="H870" s="154">
        <v>0</v>
      </c>
      <c r="I870" s="482">
        <v>0</v>
      </c>
      <c r="J870" s="483">
        <v>0</v>
      </c>
      <c r="K870" s="154">
        <v>0</v>
      </c>
      <c r="L870" s="281">
        <f t="shared" ref="L870:L877" si="191">I870+J870+K870</f>
        <v>0</v>
      </c>
      <c r="M870" s="12" t="str">
        <f t="shared" si="188"/>
        <v/>
      </c>
      <c r="N870" s="13"/>
    </row>
    <row r="871" spans="2:14" hidden="1">
      <c r="B871" s="291"/>
      <c r="C871" s="293">
        <v>3302</v>
      </c>
      <c r="D871" s="360" t="s">
        <v>702</v>
      </c>
      <c r="E871" s="295">
        <f t="shared" si="190"/>
        <v>0</v>
      </c>
      <c r="F871" s="484">
        <v>0</v>
      </c>
      <c r="G871" s="485">
        <v>0</v>
      </c>
      <c r="H871" s="160">
        <v>0</v>
      </c>
      <c r="I871" s="484">
        <v>0</v>
      </c>
      <c r="J871" s="485">
        <v>0</v>
      </c>
      <c r="K871" s="160">
        <v>0</v>
      </c>
      <c r="L871" s="295">
        <f t="shared" si="191"/>
        <v>0</v>
      </c>
      <c r="M871" s="12" t="str">
        <f t="shared" si="188"/>
        <v/>
      </c>
      <c r="N871" s="13"/>
    </row>
    <row r="872" spans="2:14" hidden="1">
      <c r="B872" s="291"/>
      <c r="C872" s="293">
        <v>3304</v>
      </c>
      <c r="D872" s="360" t="s">
        <v>226</v>
      </c>
      <c r="E872" s="295">
        <f t="shared" si="190"/>
        <v>0</v>
      </c>
      <c r="F872" s="484">
        <v>0</v>
      </c>
      <c r="G872" s="485">
        <v>0</v>
      </c>
      <c r="H872" s="160">
        <v>0</v>
      </c>
      <c r="I872" s="484">
        <v>0</v>
      </c>
      <c r="J872" s="485">
        <v>0</v>
      </c>
      <c r="K872" s="160">
        <v>0</v>
      </c>
      <c r="L872" s="295">
        <f t="shared" si="191"/>
        <v>0</v>
      </c>
      <c r="M872" s="12" t="str">
        <f t="shared" si="188"/>
        <v/>
      </c>
      <c r="N872" s="13"/>
    </row>
    <row r="873" spans="2:14" ht="47.25" hidden="1">
      <c r="B873" s="291"/>
      <c r="C873" s="285">
        <v>3306</v>
      </c>
      <c r="D873" s="361" t="s">
        <v>2172</v>
      </c>
      <c r="E873" s="295">
        <f t="shared" si="190"/>
        <v>0</v>
      </c>
      <c r="F873" s="484">
        <v>0</v>
      </c>
      <c r="G873" s="485">
        <v>0</v>
      </c>
      <c r="H873" s="160">
        <v>0</v>
      </c>
      <c r="I873" s="484">
        <v>0</v>
      </c>
      <c r="J873" s="485">
        <v>0</v>
      </c>
      <c r="K873" s="160">
        <v>0</v>
      </c>
      <c r="L873" s="295">
        <f t="shared" si="191"/>
        <v>0</v>
      </c>
      <c r="M873" s="12" t="str">
        <f t="shared" si="188"/>
        <v/>
      </c>
      <c r="N873" s="13"/>
    </row>
    <row r="874" spans="2:14" hidden="1">
      <c r="B874" s="291"/>
      <c r="C874" s="285">
        <v>3307</v>
      </c>
      <c r="D874" s="361" t="s">
        <v>2049</v>
      </c>
      <c r="E874" s="287">
        <f t="shared" si="190"/>
        <v>0</v>
      </c>
      <c r="F874" s="486">
        <v>0</v>
      </c>
      <c r="G874" s="487">
        <v>0</v>
      </c>
      <c r="H874" s="175">
        <v>0</v>
      </c>
      <c r="I874" s="486">
        <v>0</v>
      </c>
      <c r="J874" s="487">
        <v>0</v>
      </c>
      <c r="K874" s="175">
        <v>0</v>
      </c>
      <c r="L874" s="287">
        <f t="shared" si="191"/>
        <v>0</v>
      </c>
      <c r="M874" s="12" t="str">
        <f t="shared" si="188"/>
        <v/>
      </c>
      <c r="N874" s="13"/>
    </row>
    <row r="875" spans="2:14" hidden="1">
      <c r="B875" s="272">
        <v>3900</v>
      </c>
      <c r="C875" s="1914" t="s">
        <v>227</v>
      </c>
      <c r="D875" s="1915"/>
      <c r="E875" s="310">
        <f t="shared" si="190"/>
        <v>0</v>
      </c>
      <c r="F875" s="1458">
        <v>0</v>
      </c>
      <c r="G875" s="1459">
        <v>0</v>
      </c>
      <c r="H875" s="1460">
        <v>0</v>
      </c>
      <c r="I875" s="1458">
        <v>0</v>
      </c>
      <c r="J875" s="1459">
        <v>0</v>
      </c>
      <c r="K875" s="1460">
        <v>0</v>
      </c>
      <c r="L875" s="310">
        <f t="shared" si="191"/>
        <v>0</v>
      </c>
      <c r="M875" s="12" t="str">
        <f t="shared" si="188"/>
        <v/>
      </c>
      <c r="N875" s="13"/>
    </row>
    <row r="876" spans="2:14" hidden="1">
      <c r="B876" s="272">
        <v>4000</v>
      </c>
      <c r="C876" s="1914" t="s">
        <v>228</v>
      </c>
      <c r="D876" s="1915"/>
      <c r="E876" s="310">
        <f t="shared" si="190"/>
        <v>0</v>
      </c>
      <c r="F876" s="1410"/>
      <c r="G876" s="1411"/>
      <c r="H876" s="1412"/>
      <c r="I876" s="1410"/>
      <c r="J876" s="1411"/>
      <c r="K876" s="1412"/>
      <c r="L876" s="310">
        <f t="shared" si="191"/>
        <v>0</v>
      </c>
      <c r="M876" s="12" t="str">
        <f t="shared" si="188"/>
        <v/>
      </c>
      <c r="N876" s="13"/>
    </row>
    <row r="877" spans="2:14" hidden="1">
      <c r="B877" s="272">
        <v>4100</v>
      </c>
      <c r="C877" s="1914" t="s">
        <v>229</v>
      </c>
      <c r="D877" s="1915"/>
      <c r="E877" s="310">
        <f t="shared" si="190"/>
        <v>0</v>
      </c>
      <c r="F877" s="1459">
        <v>0</v>
      </c>
      <c r="G877" s="1459">
        <v>0</v>
      </c>
      <c r="H877" s="1460">
        <v>0</v>
      </c>
      <c r="I877" s="1711">
        <v>0</v>
      </c>
      <c r="J877" s="1459">
        <v>0</v>
      </c>
      <c r="K877" s="1459">
        <v>0</v>
      </c>
      <c r="L877" s="310">
        <f t="shared" si="191"/>
        <v>0</v>
      </c>
      <c r="M877" s="12" t="str">
        <f t="shared" si="188"/>
        <v/>
      </c>
      <c r="N877" s="13"/>
    </row>
    <row r="878" spans="2:14">
      <c r="B878" s="272">
        <v>4200</v>
      </c>
      <c r="C878" s="1914" t="s">
        <v>230</v>
      </c>
      <c r="D878" s="1915"/>
      <c r="E878" s="310">
        <f t="shared" ref="E878:L878" si="192">SUM(E879:E884)</f>
        <v>2500</v>
      </c>
      <c r="F878" s="274">
        <f t="shared" si="192"/>
        <v>2500</v>
      </c>
      <c r="G878" s="275">
        <f t="shared" si="192"/>
        <v>0</v>
      </c>
      <c r="H878" s="276">
        <f t="shared" si="192"/>
        <v>0</v>
      </c>
      <c r="I878" s="274">
        <f t="shared" si="192"/>
        <v>989</v>
      </c>
      <c r="J878" s="275">
        <f t="shared" si="192"/>
        <v>0</v>
      </c>
      <c r="K878" s="276">
        <f t="shared" si="192"/>
        <v>0</v>
      </c>
      <c r="L878" s="310">
        <f t="shared" si="192"/>
        <v>989</v>
      </c>
      <c r="M878" s="12">
        <f t="shared" si="188"/>
        <v>1</v>
      </c>
      <c r="N878" s="13"/>
    </row>
    <row r="879" spans="2:14" hidden="1">
      <c r="B879" s="362"/>
      <c r="C879" s="279">
        <v>4201</v>
      </c>
      <c r="D879" s="280" t="s">
        <v>231</v>
      </c>
      <c r="E879" s="281">
        <f t="shared" ref="E879:E884" si="193">F879+G879+H879</f>
        <v>0</v>
      </c>
      <c r="F879" s="152"/>
      <c r="G879" s="153"/>
      <c r="H879" s="1406"/>
      <c r="I879" s="152"/>
      <c r="J879" s="153"/>
      <c r="K879" s="1406"/>
      <c r="L879" s="281">
        <f t="shared" ref="L879:L884" si="194">I879+J879+K879</f>
        <v>0</v>
      </c>
      <c r="M879" s="12" t="str">
        <f t="shared" si="188"/>
        <v/>
      </c>
      <c r="N879" s="13"/>
    </row>
    <row r="880" spans="2:14" hidden="1">
      <c r="B880" s="362"/>
      <c r="C880" s="293">
        <v>4202</v>
      </c>
      <c r="D880" s="363" t="s">
        <v>232</v>
      </c>
      <c r="E880" s="295">
        <f t="shared" si="193"/>
        <v>0</v>
      </c>
      <c r="F880" s="158"/>
      <c r="G880" s="159"/>
      <c r="H880" s="1408"/>
      <c r="I880" s="158"/>
      <c r="J880" s="159"/>
      <c r="K880" s="1408"/>
      <c r="L880" s="295">
        <f t="shared" si="194"/>
        <v>0</v>
      </c>
      <c r="M880" s="12" t="str">
        <f t="shared" si="188"/>
        <v/>
      </c>
      <c r="N880" s="13"/>
    </row>
    <row r="881" spans="2:14" hidden="1">
      <c r="B881" s="362"/>
      <c r="C881" s="293">
        <v>4214</v>
      </c>
      <c r="D881" s="363" t="s">
        <v>233</v>
      </c>
      <c r="E881" s="295">
        <f t="shared" si="193"/>
        <v>0</v>
      </c>
      <c r="F881" s="158"/>
      <c r="G881" s="159"/>
      <c r="H881" s="1408"/>
      <c r="I881" s="158"/>
      <c r="J881" s="159"/>
      <c r="K881" s="1408"/>
      <c r="L881" s="295">
        <f t="shared" si="194"/>
        <v>0</v>
      </c>
      <c r="M881" s="12" t="str">
        <f t="shared" si="188"/>
        <v/>
      </c>
      <c r="N881" s="13"/>
    </row>
    <row r="882" spans="2:14" hidden="1">
      <c r="B882" s="362"/>
      <c r="C882" s="293">
        <v>4217</v>
      </c>
      <c r="D882" s="363" t="s">
        <v>234</v>
      </c>
      <c r="E882" s="295">
        <f t="shared" si="193"/>
        <v>0</v>
      </c>
      <c r="F882" s="158"/>
      <c r="G882" s="159"/>
      <c r="H882" s="1408"/>
      <c r="I882" s="158"/>
      <c r="J882" s="159"/>
      <c r="K882" s="1408"/>
      <c r="L882" s="295">
        <f t="shared" si="194"/>
        <v>0</v>
      </c>
      <c r="M882" s="12" t="str">
        <f t="shared" si="188"/>
        <v/>
      </c>
      <c r="N882" s="13"/>
    </row>
    <row r="883" spans="2:14" hidden="1">
      <c r="B883" s="362"/>
      <c r="C883" s="293">
        <v>4218</v>
      </c>
      <c r="D883" s="294" t="s">
        <v>235</v>
      </c>
      <c r="E883" s="295">
        <f t="shared" si="193"/>
        <v>0</v>
      </c>
      <c r="F883" s="158"/>
      <c r="G883" s="159"/>
      <c r="H883" s="1408"/>
      <c r="I883" s="158"/>
      <c r="J883" s="159"/>
      <c r="K883" s="1408"/>
      <c r="L883" s="295">
        <f t="shared" si="194"/>
        <v>0</v>
      </c>
      <c r="M883" s="12" t="str">
        <f t="shared" si="188"/>
        <v/>
      </c>
      <c r="N883" s="13"/>
    </row>
    <row r="884" spans="2:14">
      <c r="B884" s="362"/>
      <c r="C884" s="285">
        <v>4219</v>
      </c>
      <c r="D884" s="343" t="s">
        <v>236</v>
      </c>
      <c r="E884" s="287">
        <f t="shared" si="193"/>
        <v>2500</v>
      </c>
      <c r="F884" s="173">
        <v>2500</v>
      </c>
      <c r="G884" s="174"/>
      <c r="H884" s="1409"/>
      <c r="I884" s="173">
        <v>989</v>
      </c>
      <c r="J884" s="174"/>
      <c r="K884" s="1409"/>
      <c r="L884" s="287">
        <f t="shared" si="194"/>
        <v>989</v>
      </c>
      <c r="M884" s="12">
        <f t="shared" si="188"/>
        <v>1</v>
      </c>
      <c r="N884" s="13"/>
    </row>
    <row r="885" spans="2:14" hidden="1">
      <c r="B885" s="272">
        <v>4300</v>
      </c>
      <c r="C885" s="1914" t="s">
        <v>1645</v>
      </c>
      <c r="D885" s="1915"/>
      <c r="E885" s="310">
        <f t="shared" ref="E885:L885" si="195">SUM(E886:E888)</f>
        <v>0</v>
      </c>
      <c r="F885" s="274">
        <f t="shared" si="195"/>
        <v>0</v>
      </c>
      <c r="G885" s="275">
        <f t="shared" si="195"/>
        <v>0</v>
      </c>
      <c r="H885" s="276">
        <f t="shared" si="195"/>
        <v>0</v>
      </c>
      <c r="I885" s="274">
        <f t="shared" si="195"/>
        <v>0</v>
      </c>
      <c r="J885" s="275">
        <f t="shared" si="195"/>
        <v>0</v>
      </c>
      <c r="K885" s="276">
        <f t="shared" si="195"/>
        <v>0</v>
      </c>
      <c r="L885" s="310">
        <f t="shared" si="195"/>
        <v>0</v>
      </c>
      <c r="M885" s="12" t="str">
        <f t="shared" si="188"/>
        <v/>
      </c>
      <c r="N885" s="13"/>
    </row>
    <row r="886" spans="2:14" hidden="1">
      <c r="B886" s="362"/>
      <c r="C886" s="279">
        <v>4301</v>
      </c>
      <c r="D886" s="311" t="s">
        <v>237</v>
      </c>
      <c r="E886" s="281">
        <f t="shared" ref="E886:E891" si="196">F886+G886+H886</f>
        <v>0</v>
      </c>
      <c r="F886" s="152"/>
      <c r="G886" s="153"/>
      <c r="H886" s="1406"/>
      <c r="I886" s="152"/>
      <c r="J886" s="153"/>
      <c r="K886" s="1406"/>
      <c r="L886" s="281">
        <f t="shared" ref="L886:L891" si="197">I886+J886+K886</f>
        <v>0</v>
      </c>
      <c r="M886" s="12" t="str">
        <f t="shared" si="188"/>
        <v/>
      </c>
      <c r="N886" s="13"/>
    </row>
    <row r="887" spans="2:14" hidden="1">
      <c r="B887" s="362"/>
      <c r="C887" s="293">
        <v>4302</v>
      </c>
      <c r="D887" s="363" t="s">
        <v>238</v>
      </c>
      <c r="E887" s="295">
        <f t="shared" si="196"/>
        <v>0</v>
      </c>
      <c r="F887" s="158"/>
      <c r="G887" s="159"/>
      <c r="H887" s="1408"/>
      <c r="I887" s="158"/>
      <c r="J887" s="159"/>
      <c r="K887" s="1408"/>
      <c r="L887" s="295">
        <f t="shared" si="197"/>
        <v>0</v>
      </c>
      <c r="M887" s="12" t="str">
        <f t="shared" si="188"/>
        <v/>
      </c>
      <c r="N887" s="13"/>
    </row>
    <row r="888" spans="2:14" hidden="1">
      <c r="B888" s="362"/>
      <c r="C888" s="285">
        <v>4309</v>
      </c>
      <c r="D888" s="301" t="s">
        <v>239</v>
      </c>
      <c r="E888" s="287">
        <f t="shared" si="196"/>
        <v>0</v>
      </c>
      <c r="F888" s="173"/>
      <c r="G888" s="174"/>
      <c r="H888" s="1409"/>
      <c r="I888" s="173"/>
      <c r="J888" s="174"/>
      <c r="K888" s="1409"/>
      <c r="L888" s="287">
        <f t="shared" si="197"/>
        <v>0</v>
      </c>
      <c r="M888" s="12" t="str">
        <f t="shared" si="188"/>
        <v/>
      </c>
      <c r="N888" s="13"/>
    </row>
    <row r="889" spans="2:14" hidden="1">
      <c r="B889" s="272">
        <v>4400</v>
      </c>
      <c r="C889" s="1914" t="s">
        <v>1642</v>
      </c>
      <c r="D889" s="1915"/>
      <c r="E889" s="310">
        <f t="shared" si="196"/>
        <v>0</v>
      </c>
      <c r="F889" s="1410"/>
      <c r="G889" s="1411"/>
      <c r="H889" s="1412"/>
      <c r="I889" s="1410"/>
      <c r="J889" s="1411"/>
      <c r="K889" s="1412"/>
      <c r="L889" s="310">
        <f t="shared" si="197"/>
        <v>0</v>
      </c>
      <c r="M889" s="12" t="str">
        <f t="shared" si="188"/>
        <v/>
      </c>
      <c r="N889" s="13"/>
    </row>
    <row r="890" spans="2:14" hidden="1">
      <c r="B890" s="272">
        <v>4500</v>
      </c>
      <c r="C890" s="1914" t="s">
        <v>1643</v>
      </c>
      <c r="D890" s="1915"/>
      <c r="E890" s="310">
        <f t="shared" si="196"/>
        <v>0</v>
      </c>
      <c r="F890" s="1410"/>
      <c r="G890" s="1411"/>
      <c r="H890" s="1412"/>
      <c r="I890" s="1410"/>
      <c r="J890" s="1411"/>
      <c r="K890" s="1412"/>
      <c r="L890" s="310">
        <f t="shared" si="197"/>
        <v>0</v>
      </c>
      <c r="M890" s="12" t="str">
        <f t="shared" si="188"/>
        <v/>
      </c>
      <c r="N890" s="13"/>
    </row>
    <row r="891" spans="2:14" hidden="1">
      <c r="B891" s="272">
        <v>4600</v>
      </c>
      <c r="C891" s="1922" t="s">
        <v>240</v>
      </c>
      <c r="D891" s="1923"/>
      <c r="E891" s="310">
        <f t="shared" si="196"/>
        <v>0</v>
      </c>
      <c r="F891" s="1410"/>
      <c r="G891" s="1411"/>
      <c r="H891" s="1412"/>
      <c r="I891" s="1410"/>
      <c r="J891" s="1411"/>
      <c r="K891" s="1412"/>
      <c r="L891" s="310">
        <f t="shared" si="197"/>
        <v>0</v>
      </c>
      <c r="M891" s="12" t="str">
        <f t="shared" si="188"/>
        <v/>
      </c>
      <c r="N891" s="13"/>
    </row>
    <row r="892" spans="2:14" hidden="1">
      <c r="B892" s="272">
        <v>4900</v>
      </c>
      <c r="C892" s="1914" t="s">
        <v>267</v>
      </c>
      <c r="D892" s="1915"/>
      <c r="E892" s="310">
        <f t="shared" ref="E892:L892" si="198">+E893+E894</f>
        <v>0</v>
      </c>
      <c r="F892" s="274">
        <f t="shared" si="198"/>
        <v>0</v>
      </c>
      <c r="G892" s="275">
        <f t="shared" si="198"/>
        <v>0</v>
      </c>
      <c r="H892" s="276">
        <f t="shared" si="198"/>
        <v>0</v>
      </c>
      <c r="I892" s="274">
        <f t="shared" si="198"/>
        <v>0</v>
      </c>
      <c r="J892" s="275">
        <f t="shared" si="198"/>
        <v>0</v>
      </c>
      <c r="K892" s="276">
        <f t="shared" si="198"/>
        <v>0</v>
      </c>
      <c r="L892" s="310">
        <f t="shared" si="198"/>
        <v>0</v>
      </c>
      <c r="M892" s="12" t="str">
        <f t="shared" si="188"/>
        <v/>
      </c>
      <c r="N892" s="13"/>
    </row>
    <row r="893" spans="2:14" hidden="1">
      <c r="B893" s="362"/>
      <c r="C893" s="279">
        <v>4901</v>
      </c>
      <c r="D893" s="364" t="s">
        <v>268</v>
      </c>
      <c r="E893" s="281">
        <f>F893+G893+H893</f>
        <v>0</v>
      </c>
      <c r="F893" s="152"/>
      <c r="G893" s="153"/>
      <c r="H893" s="1406"/>
      <c r="I893" s="152"/>
      <c r="J893" s="153"/>
      <c r="K893" s="1406"/>
      <c r="L893" s="281">
        <f>I893+J893+K893</f>
        <v>0</v>
      </c>
      <c r="M893" s="12" t="str">
        <f t="shared" si="188"/>
        <v/>
      </c>
      <c r="N893" s="13"/>
    </row>
    <row r="894" spans="2:14" hidden="1">
      <c r="B894" s="362"/>
      <c r="C894" s="285">
        <v>4902</v>
      </c>
      <c r="D894" s="301" t="s">
        <v>269</v>
      </c>
      <c r="E894" s="287">
        <f>F894+G894+H894</f>
        <v>0</v>
      </c>
      <c r="F894" s="173"/>
      <c r="G894" s="174"/>
      <c r="H894" s="1409"/>
      <c r="I894" s="173"/>
      <c r="J894" s="174"/>
      <c r="K894" s="1409"/>
      <c r="L894" s="287">
        <f>I894+J894+K894</f>
        <v>0</v>
      </c>
      <c r="M894" s="12" t="str">
        <f t="shared" si="188"/>
        <v/>
      </c>
      <c r="N894" s="13"/>
    </row>
    <row r="895" spans="2:14">
      <c r="B895" s="365">
        <v>5100</v>
      </c>
      <c r="C895" s="1918" t="s">
        <v>241</v>
      </c>
      <c r="D895" s="1919"/>
      <c r="E895" s="310">
        <f>F895+G895+H895</f>
        <v>79030</v>
      </c>
      <c r="F895" s="1410">
        <v>79030</v>
      </c>
      <c r="G895" s="1411"/>
      <c r="H895" s="1412"/>
      <c r="I895" s="1410">
        <v>79030</v>
      </c>
      <c r="J895" s="1411"/>
      <c r="K895" s="1412"/>
      <c r="L895" s="310">
        <f>I895+J895+K895</f>
        <v>79030</v>
      </c>
      <c r="M895" s="12">
        <f t="shared" si="188"/>
        <v>1</v>
      </c>
      <c r="N895" s="13"/>
    </row>
    <row r="896" spans="2:14">
      <c r="B896" s="365">
        <v>5200</v>
      </c>
      <c r="C896" s="1918" t="s">
        <v>242</v>
      </c>
      <c r="D896" s="1919"/>
      <c r="E896" s="310">
        <f t="shared" ref="E896:L896" si="199">SUM(E897:E903)</f>
        <v>34576</v>
      </c>
      <c r="F896" s="274">
        <f t="shared" si="199"/>
        <v>34576</v>
      </c>
      <c r="G896" s="275">
        <f t="shared" si="199"/>
        <v>0</v>
      </c>
      <c r="H896" s="276">
        <f t="shared" si="199"/>
        <v>0</v>
      </c>
      <c r="I896" s="274">
        <f t="shared" si="199"/>
        <v>34576</v>
      </c>
      <c r="J896" s="275">
        <f t="shared" si="199"/>
        <v>0</v>
      </c>
      <c r="K896" s="276">
        <f t="shared" si="199"/>
        <v>0</v>
      </c>
      <c r="L896" s="310">
        <f t="shared" si="199"/>
        <v>34576</v>
      </c>
      <c r="M896" s="12">
        <f t="shared" si="188"/>
        <v>1</v>
      </c>
      <c r="N896" s="13"/>
    </row>
    <row r="897" spans="2:14">
      <c r="B897" s="366"/>
      <c r="C897" s="367">
        <v>5201</v>
      </c>
      <c r="D897" s="368" t="s">
        <v>243</v>
      </c>
      <c r="E897" s="281">
        <f t="shared" ref="E897:E903" si="200">F897+G897+H897</f>
        <v>10116</v>
      </c>
      <c r="F897" s="152">
        <v>10116</v>
      </c>
      <c r="G897" s="153"/>
      <c r="H897" s="1406"/>
      <c r="I897" s="152">
        <v>10116</v>
      </c>
      <c r="J897" s="153"/>
      <c r="K897" s="1406"/>
      <c r="L897" s="281">
        <f t="shared" ref="L897:L903" si="201">I897+J897+K897</f>
        <v>10116</v>
      </c>
      <c r="M897" s="12">
        <f t="shared" si="188"/>
        <v>1</v>
      </c>
      <c r="N897" s="13"/>
    </row>
    <row r="898" spans="2:14" hidden="1">
      <c r="B898" s="366"/>
      <c r="C898" s="369">
        <v>5202</v>
      </c>
      <c r="D898" s="370" t="s">
        <v>244</v>
      </c>
      <c r="E898" s="295">
        <f t="shared" si="200"/>
        <v>0</v>
      </c>
      <c r="F898" s="158"/>
      <c r="G898" s="159"/>
      <c r="H898" s="1408"/>
      <c r="I898" s="158"/>
      <c r="J898" s="159"/>
      <c r="K898" s="1408"/>
      <c r="L898" s="295">
        <f t="shared" si="201"/>
        <v>0</v>
      </c>
      <c r="M898" s="12" t="str">
        <f t="shared" si="188"/>
        <v/>
      </c>
      <c r="N898" s="13"/>
    </row>
    <row r="899" spans="2:14">
      <c r="B899" s="366"/>
      <c r="C899" s="369">
        <v>5203</v>
      </c>
      <c r="D899" s="370" t="s">
        <v>609</v>
      </c>
      <c r="E899" s="295">
        <f t="shared" si="200"/>
        <v>24460</v>
      </c>
      <c r="F899" s="158">
        <v>24460</v>
      </c>
      <c r="G899" s="159"/>
      <c r="H899" s="1408"/>
      <c r="I899" s="158">
        <v>24460</v>
      </c>
      <c r="J899" s="159"/>
      <c r="K899" s="1408"/>
      <c r="L899" s="295">
        <f t="shared" si="201"/>
        <v>24460</v>
      </c>
      <c r="M899" s="12">
        <f t="shared" si="188"/>
        <v>1</v>
      </c>
      <c r="N899" s="13"/>
    </row>
    <row r="900" spans="2:14" hidden="1">
      <c r="B900" s="366"/>
      <c r="C900" s="369">
        <v>5204</v>
      </c>
      <c r="D900" s="370" t="s">
        <v>610</v>
      </c>
      <c r="E900" s="295">
        <f t="shared" si="200"/>
        <v>0</v>
      </c>
      <c r="F900" s="158"/>
      <c r="G900" s="159"/>
      <c r="H900" s="1408"/>
      <c r="I900" s="158"/>
      <c r="J900" s="159"/>
      <c r="K900" s="1408"/>
      <c r="L900" s="295">
        <f t="shared" si="201"/>
        <v>0</v>
      </c>
      <c r="M900" s="12" t="str">
        <f t="shared" ref="M900:M922" si="202">(IF($E900&lt;&gt;0,$M$2,IF($L900&lt;&gt;0,$M$2,"")))</f>
        <v/>
      </c>
      <c r="N900" s="13"/>
    </row>
    <row r="901" spans="2:14" hidden="1">
      <c r="B901" s="366"/>
      <c r="C901" s="369">
        <v>5205</v>
      </c>
      <c r="D901" s="370" t="s">
        <v>611</v>
      </c>
      <c r="E901" s="295">
        <f t="shared" si="200"/>
        <v>0</v>
      </c>
      <c r="F901" s="158"/>
      <c r="G901" s="159"/>
      <c r="H901" s="1408"/>
      <c r="I901" s="158"/>
      <c r="J901" s="159"/>
      <c r="K901" s="1408"/>
      <c r="L901" s="295">
        <f t="shared" si="201"/>
        <v>0</v>
      </c>
      <c r="M901" s="12" t="str">
        <f t="shared" si="202"/>
        <v/>
      </c>
      <c r="N901" s="13"/>
    </row>
    <row r="902" spans="2:14" hidden="1">
      <c r="B902" s="366"/>
      <c r="C902" s="369">
        <v>5206</v>
      </c>
      <c r="D902" s="370" t="s">
        <v>612</v>
      </c>
      <c r="E902" s="295">
        <f t="shared" si="200"/>
        <v>0</v>
      </c>
      <c r="F902" s="158"/>
      <c r="G902" s="159"/>
      <c r="H902" s="1408"/>
      <c r="I902" s="158"/>
      <c r="J902" s="159"/>
      <c r="K902" s="1408"/>
      <c r="L902" s="295">
        <f t="shared" si="201"/>
        <v>0</v>
      </c>
      <c r="M902" s="12" t="str">
        <f t="shared" si="202"/>
        <v/>
      </c>
      <c r="N902" s="13"/>
    </row>
    <row r="903" spans="2:14" hidden="1">
      <c r="B903" s="366"/>
      <c r="C903" s="371">
        <v>5219</v>
      </c>
      <c r="D903" s="372" t="s">
        <v>613</v>
      </c>
      <c r="E903" s="287">
        <f t="shared" si="200"/>
        <v>0</v>
      </c>
      <c r="F903" s="173"/>
      <c r="G903" s="174"/>
      <c r="H903" s="1409"/>
      <c r="I903" s="173"/>
      <c r="J903" s="174"/>
      <c r="K903" s="1409"/>
      <c r="L903" s="287">
        <f t="shared" si="201"/>
        <v>0</v>
      </c>
      <c r="M903" s="12" t="str">
        <f t="shared" si="202"/>
        <v/>
      </c>
      <c r="N903" s="13"/>
    </row>
    <row r="904" spans="2:14" hidden="1">
      <c r="B904" s="365">
        <v>5300</v>
      </c>
      <c r="C904" s="1918" t="s">
        <v>614</v>
      </c>
      <c r="D904" s="1919"/>
      <c r="E904" s="310">
        <f t="shared" ref="E904:L904" si="203">SUM(E905:E906)</f>
        <v>0</v>
      </c>
      <c r="F904" s="274">
        <f t="shared" si="203"/>
        <v>0</v>
      </c>
      <c r="G904" s="275">
        <f t="shared" si="203"/>
        <v>0</v>
      </c>
      <c r="H904" s="276">
        <f t="shared" si="203"/>
        <v>0</v>
      </c>
      <c r="I904" s="274">
        <f t="shared" si="203"/>
        <v>0</v>
      </c>
      <c r="J904" s="275">
        <f t="shared" si="203"/>
        <v>0</v>
      </c>
      <c r="K904" s="276">
        <f t="shared" si="203"/>
        <v>0</v>
      </c>
      <c r="L904" s="310">
        <f t="shared" si="203"/>
        <v>0</v>
      </c>
      <c r="M904" s="12" t="str">
        <f t="shared" si="202"/>
        <v/>
      </c>
      <c r="N904" s="13"/>
    </row>
    <row r="905" spans="2:14" hidden="1">
      <c r="B905" s="366"/>
      <c r="C905" s="367">
        <v>5301</v>
      </c>
      <c r="D905" s="368" t="s">
        <v>301</v>
      </c>
      <c r="E905" s="281">
        <f>F905+G905+H905</f>
        <v>0</v>
      </c>
      <c r="F905" s="152"/>
      <c r="G905" s="153"/>
      <c r="H905" s="1406"/>
      <c r="I905" s="152"/>
      <c r="J905" s="153"/>
      <c r="K905" s="1406"/>
      <c r="L905" s="281">
        <f>I905+J905+K905</f>
        <v>0</v>
      </c>
      <c r="M905" s="12" t="str">
        <f t="shared" si="202"/>
        <v/>
      </c>
      <c r="N905" s="13"/>
    </row>
    <row r="906" spans="2:14" hidden="1">
      <c r="B906" s="366"/>
      <c r="C906" s="371">
        <v>5309</v>
      </c>
      <c r="D906" s="372" t="s">
        <v>615</v>
      </c>
      <c r="E906" s="287">
        <f>F906+G906+H906</f>
        <v>0</v>
      </c>
      <c r="F906" s="173"/>
      <c r="G906" s="174"/>
      <c r="H906" s="1409"/>
      <c r="I906" s="173"/>
      <c r="J906" s="174"/>
      <c r="K906" s="1409"/>
      <c r="L906" s="287">
        <f>I906+J906+K906</f>
        <v>0</v>
      </c>
      <c r="M906" s="12" t="str">
        <f t="shared" si="202"/>
        <v/>
      </c>
      <c r="N906" s="13"/>
    </row>
    <row r="907" spans="2:14" hidden="1">
      <c r="B907" s="365">
        <v>5400</v>
      </c>
      <c r="C907" s="1918" t="s">
        <v>672</v>
      </c>
      <c r="D907" s="1919"/>
      <c r="E907" s="310">
        <f>F907+G907+H907</f>
        <v>0</v>
      </c>
      <c r="F907" s="1410"/>
      <c r="G907" s="1411"/>
      <c r="H907" s="1412"/>
      <c r="I907" s="1410"/>
      <c r="J907" s="1411"/>
      <c r="K907" s="1412"/>
      <c r="L907" s="310">
        <f>I907+J907+K907</f>
        <v>0</v>
      </c>
      <c r="M907" s="12" t="str">
        <f t="shared" si="202"/>
        <v/>
      </c>
      <c r="N907" s="13"/>
    </row>
    <row r="908" spans="2:14" hidden="1">
      <c r="B908" s="272">
        <v>5500</v>
      </c>
      <c r="C908" s="1914" t="s">
        <v>673</v>
      </c>
      <c r="D908" s="1915"/>
      <c r="E908" s="310">
        <f t="shared" ref="E908:L908" si="204">SUM(E909:E912)</f>
        <v>0</v>
      </c>
      <c r="F908" s="274">
        <f t="shared" si="204"/>
        <v>0</v>
      </c>
      <c r="G908" s="275">
        <f t="shared" si="204"/>
        <v>0</v>
      </c>
      <c r="H908" s="276">
        <f t="shared" si="204"/>
        <v>0</v>
      </c>
      <c r="I908" s="274">
        <f t="shared" si="204"/>
        <v>0</v>
      </c>
      <c r="J908" s="275">
        <f t="shared" si="204"/>
        <v>0</v>
      </c>
      <c r="K908" s="276">
        <f t="shared" si="204"/>
        <v>0</v>
      </c>
      <c r="L908" s="310">
        <f t="shared" si="204"/>
        <v>0</v>
      </c>
      <c r="M908" s="12" t="str">
        <f t="shared" si="202"/>
        <v/>
      </c>
      <c r="N908" s="13"/>
    </row>
    <row r="909" spans="2:14" hidden="1">
      <c r="B909" s="362"/>
      <c r="C909" s="279">
        <v>5501</v>
      </c>
      <c r="D909" s="311" t="s">
        <v>674</v>
      </c>
      <c r="E909" s="281">
        <f>F909+G909+H909</f>
        <v>0</v>
      </c>
      <c r="F909" s="152"/>
      <c r="G909" s="153"/>
      <c r="H909" s="1406"/>
      <c r="I909" s="152"/>
      <c r="J909" s="153"/>
      <c r="K909" s="1406"/>
      <c r="L909" s="281">
        <f>I909+J909+K909</f>
        <v>0</v>
      </c>
      <c r="M909" s="12" t="str">
        <f t="shared" si="202"/>
        <v/>
      </c>
      <c r="N909" s="13"/>
    </row>
    <row r="910" spans="2:14" hidden="1">
      <c r="B910" s="362"/>
      <c r="C910" s="293">
        <v>5502</v>
      </c>
      <c r="D910" s="294" t="s">
        <v>675</v>
      </c>
      <c r="E910" s="295">
        <f>F910+G910+H910</f>
        <v>0</v>
      </c>
      <c r="F910" s="158"/>
      <c r="G910" s="159"/>
      <c r="H910" s="1408"/>
      <c r="I910" s="158"/>
      <c r="J910" s="159"/>
      <c r="K910" s="1408"/>
      <c r="L910" s="295">
        <f>I910+J910+K910</f>
        <v>0</v>
      </c>
      <c r="M910" s="12" t="str">
        <f t="shared" si="202"/>
        <v/>
      </c>
      <c r="N910" s="13"/>
    </row>
    <row r="911" spans="2:14" hidden="1">
      <c r="B911" s="362"/>
      <c r="C911" s="293">
        <v>5503</v>
      </c>
      <c r="D911" s="363" t="s">
        <v>676</v>
      </c>
      <c r="E911" s="295">
        <f>F911+G911+H911</f>
        <v>0</v>
      </c>
      <c r="F911" s="158"/>
      <c r="G911" s="159"/>
      <c r="H911" s="1408"/>
      <c r="I911" s="158"/>
      <c r="J911" s="159"/>
      <c r="K911" s="1408"/>
      <c r="L911" s="295">
        <f>I911+J911+K911</f>
        <v>0</v>
      </c>
      <c r="M911" s="12" t="str">
        <f t="shared" si="202"/>
        <v/>
      </c>
      <c r="N911" s="13"/>
    </row>
    <row r="912" spans="2:14" hidden="1">
      <c r="B912" s="362"/>
      <c r="C912" s="285">
        <v>5504</v>
      </c>
      <c r="D912" s="339" t="s">
        <v>677</v>
      </c>
      <c r="E912" s="287">
        <f>F912+G912+H912</f>
        <v>0</v>
      </c>
      <c r="F912" s="173"/>
      <c r="G912" s="174"/>
      <c r="H912" s="1409"/>
      <c r="I912" s="173"/>
      <c r="J912" s="174"/>
      <c r="K912" s="1409"/>
      <c r="L912" s="287">
        <f>I912+J912+K912</f>
        <v>0</v>
      </c>
      <c r="M912" s="12" t="str">
        <f t="shared" si="202"/>
        <v/>
      </c>
      <c r="N912" s="13"/>
    </row>
    <row r="913" spans="2:14" hidden="1">
      <c r="B913" s="365">
        <v>5700</v>
      </c>
      <c r="C913" s="1920" t="s">
        <v>899</v>
      </c>
      <c r="D913" s="1921"/>
      <c r="E913" s="310">
        <f>SUM(E914:E916)</f>
        <v>0</v>
      </c>
      <c r="F913" s="1458">
        <v>0</v>
      </c>
      <c r="G913" s="1458">
        <v>0</v>
      </c>
      <c r="H913" s="1458">
        <v>0</v>
      </c>
      <c r="I913" s="1458">
        <v>0</v>
      </c>
      <c r="J913" s="1458">
        <v>0</v>
      </c>
      <c r="K913" s="1458">
        <v>0</v>
      </c>
      <c r="L913" s="310">
        <f>SUM(L914:L916)</f>
        <v>0</v>
      </c>
      <c r="M913" s="12" t="str">
        <f t="shared" si="202"/>
        <v/>
      </c>
      <c r="N913" s="13"/>
    </row>
    <row r="914" spans="2:14" hidden="1">
      <c r="B914" s="366"/>
      <c r="C914" s="367">
        <v>5701</v>
      </c>
      <c r="D914" s="368" t="s">
        <v>678</v>
      </c>
      <c r="E914" s="281">
        <f>F914+G914+H914</f>
        <v>0</v>
      </c>
      <c r="F914" s="1459">
        <v>0</v>
      </c>
      <c r="G914" s="1459">
        <v>0</v>
      </c>
      <c r="H914" s="1460">
        <v>0</v>
      </c>
      <c r="I914" s="1711">
        <v>0</v>
      </c>
      <c r="J914" s="1459">
        <v>0</v>
      </c>
      <c r="K914" s="1459">
        <v>0</v>
      </c>
      <c r="L914" s="281">
        <f>I914+J914+K914</f>
        <v>0</v>
      </c>
      <c r="M914" s="12" t="str">
        <f t="shared" si="202"/>
        <v/>
      </c>
      <c r="N914" s="13"/>
    </row>
    <row r="915" spans="2:14" hidden="1">
      <c r="B915" s="366"/>
      <c r="C915" s="373">
        <v>5702</v>
      </c>
      <c r="D915" s="374" t="s">
        <v>679</v>
      </c>
      <c r="E915" s="314">
        <f>F915+G915+H915</f>
        <v>0</v>
      </c>
      <c r="F915" s="1459">
        <v>0</v>
      </c>
      <c r="G915" s="1459">
        <v>0</v>
      </c>
      <c r="H915" s="1460">
        <v>0</v>
      </c>
      <c r="I915" s="1711">
        <v>0</v>
      </c>
      <c r="J915" s="1459">
        <v>0</v>
      </c>
      <c r="K915" s="1459">
        <v>0</v>
      </c>
      <c r="L915" s="314">
        <f>I915+J915+K915</f>
        <v>0</v>
      </c>
      <c r="M915" s="12" t="str">
        <f t="shared" si="202"/>
        <v/>
      </c>
      <c r="N915" s="13"/>
    </row>
    <row r="916" spans="2:14" hidden="1">
      <c r="B916" s="292"/>
      <c r="C916" s="375">
        <v>4071</v>
      </c>
      <c r="D916" s="376" t="s">
        <v>680</v>
      </c>
      <c r="E916" s="377">
        <f>F916+G916+H916</f>
        <v>0</v>
      </c>
      <c r="F916" s="1459">
        <v>0</v>
      </c>
      <c r="G916" s="1459">
        <v>0</v>
      </c>
      <c r="H916" s="1460">
        <v>0</v>
      </c>
      <c r="I916" s="1711">
        <v>0</v>
      </c>
      <c r="J916" s="1459">
        <v>0</v>
      </c>
      <c r="K916" s="1459">
        <v>0</v>
      </c>
      <c r="L916" s="377">
        <f>I916+J916+K916</f>
        <v>0</v>
      </c>
      <c r="M916" s="12" t="str">
        <f t="shared" si="202"/>
        <v/>
      </c>
      <c r="N916" s="13"/>
    </row>
    <row r="917" spans="2:14" hidden="1">
      <c r="B917" s="571"/>
      <c r="C917" s="1916" t="s">
        <v>681</v>
      </c>
      <c r="D917" s="1917"/>
      <c r="E917" s="1426"/>
      <c r="F917" s="1426"/>
      <c r="G917" s="1426"/>
      <c r="H917" s="1426"/>
      <c r="I917" s="1426"/>
      <c r="J917" s="1426"/>
      <c r="K917" s="1426"/>
      <c r="L917" s="1427"/>
      <c r="M917" s="12" t="str">
        <f t="shared" si="202"/>
        <v/>
      </c>
      <c r="N917" s="13"/>
    </row>
    <row r="918" spans="2:14" hidden="1">
      <c r="B918" s="381">
        <v>98</v>
      </c>
      <c r="C918" s="1916" t="s">
        <v>681</v>
      </c>
      <c r="D918" s="1917"/>
      <c r="E918" s="382">
        <f>F918+G918+H918</f>
        <v>0</v>
      </c>
      <c r="F918" s="1417"/>
      <c r="G918" s="1418"/>
      <c r="H918" s="1419"/>
      <c r="I918" s="1448">
        <v>0</v>
      </c>
      <c r="J918" s="1449">
        <v>0</v>
      </c>
      <c r="K918" s="1450">
        <v>0</v>
      </c>
      <c r="L918" s="382">
        <f>I918+J918+K918</f>
        <v>0</v>
      </c>
      <c r="M918" s="12" t="str">
        <f t="shared" si="202"/>
        <v/>
      </c>
      <c r="N918" s="13"/>
    </row>
    <row r="919" spans="2:14" hidden="1">
      <c r="B919" s="1421"/>
      <c r="C919" s="1422"/>
      <c r="D919" s="1423"/>
      <c r="E919" s="269"/>
      <c r="F919" s="269"/>
      <c r="G919" s="269"/>
      <c r="H919" s="269"/>
      <c r="I919" s="269"/>
      <c r="J919" s="269"/>
      <c r="K919" s="269"/>
      <c r="L919" s="270"/>
      <c r="M919" s="12" t="str">
        <f t="shared" si="202"/>
        <v/>
      </c>
      <c r="N919" s="73" t="str">
        <f>LEFT(C801,1)</f>
        <v>3</v>
      </c>
    </row>
    <row r="920" spans="2:14" hidden="1">
      <c r="B920" s="1424"/>
      <c r="C920" s="111"/>
      <c r="D920" s="1425"/>
      <c r="E920" s="218"/>
      <c r="F920" s="218"/>
      <c r="G920" s="218"/>
      <c r="H920" s="218"/>
      <c r="I920" s="218"/>
      <c r="J920" s="218"/>
      <c r="K920" s="218"/>
      <c r="L920" s="389"/>
      <c r="M920" s="7" t="str">
        <f t="shared" si="202"/>
        <v/>
      </c>
    </row>
    <row r="921" spans="2:14" hidden="1">
      <c r="B921" s="1424"/>
      <c r="C921" s="111"/>
      <c r="D921" s="1425"/>
      <c r="E921" s="218"/>
      <c r="F921" s="218"/>
      <c r="G921" s="218"/>
      <c r="H921" s="218"/>
      <c r="I921" s="218"/>
      <c r="J921" s="218"/>
      <c r="K921" s="218"/>
      <c r="L921" s="389"/>
      <c r="M921" s="7" t="str">
        <f t="shared" si="202"/>
        <v/>
      </c>
    </row>
    <row r="922" spans="2:14" ht="19.5" thickBot="1">
      <c r="B922" s="1451"/>
      <c r="C922" s="393" t="s">
        <v>727</v>
      </c>
      <c r="D922" s="1420">
        <f>+B922</f>
        <v>0</v>
      </c>
      <c r="E922" s="395">
        <f t="shared" ref="E922:L922" si="205">SUM(E804,E807,E813,E821,E822,E840,E844,E850,E853,E854,E855,E856,E860,E869,E875,E876,E877,E878,E885,E889,E890,E891,E892,E895,E896,E904,E907,E908,E913)+E918</f>
        <v>4734670</v>
      </c>
      <c r="F922" s="396">
        <f t="shared" si="205"/>
        <v>4734670</v>
      </c>
      <c r="G922" s="397">
        <f t="shared" si="205"/>
        <v>0</v>
      </c>
      <c r="H922" s="398">
        <f t="shared" si="205"/>
        <v>0</v>
      </c>
      <c r="I922" s="396">
        <f t="shared" si="205"/>
        <v>3350072</v>
      </c>
      <c r="J922" s="397">
        <f t="shared" si="205"/>
        <v>0</v>
      </c>
      <c r="K922" s="398">
        <f t="shared" si="205"/>
        <v>0</v>
      </c>
      <c r="L922" s="395">
        <f t="shared" si="205"/>
        <v>3350072</v>
      </c>
      <c r="M922" s="1820">
        <f t="shared" si="202"/>
        <v>1</v>
      </c>
    </row>
    <row r="923" spans="2:14" ht="19.5" thickTop="1">
      <c r="B923" s="79" t="s">
        <v>120</v>
      </c>
      <c r="C923" s="1"/>
      <c r="L923" s="6"/>
      <c r="M923" s="1820">
        <f>(IF($E922&lt;&gt;0,$M$2,IF($L922&lt;&gt;0,$M$2,"")))</f>
        <v>1</v>
      </c>
    </row>
    <row r="924" spans="2:14" ht="18.75">
      <c r="B924" s="1355"/>
      <c r="C924" s="1355"/>
      <c r="D924" s="1356"/>
      <c r="E924" s="1355"/>
      <c r="F924" s="1355"/>
      <c r="G924" s="1355"/>
      <c r="H924" s="1355"/>
      <c r="I924" s="1355"/>
      <c r="J924" s="1355"/>
      <c r="K924" s="1355"/>
      <c r="L924" s="1357"/>
      <c r="M924" s="1820">
        <f>(IF($E922&lt;&gt;0,$M$2,IF($L922&lt;&gt;0,$M$2,"")))</f>
        <v>1</v>
      </c>
    </row>
    <row r="925" spans="2:14" ht="18.75" hidden="1"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77"/>
      <c r="M925" s="74">
        <f>(IF(E922&lt;&gt;0,$G$2,IF(L922&lt;&gt;0,$G$2,"")))</f>
        <v>0</v>
      </c>
    </row>
    <row r="926" spans="2:14" ht="18.75" hidden="1"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77"/>
      <c r="M926" s="74">
        <f>(IF(E922&lt;&gt;0,$G$2,IF(L922&lt;&gt;0,$G$2,"")))</f>
        <v>0</v>
      </c>
    </row>
    <row r="927" spans="2:14">
      <c r="B927" s="6"/>
      <c r="C927" s="6"/>
      <c r="D927" s="517"/>
      <c r="E927" s="38"/>
      <c r="F927" s="38"/>
      <c r="G927" s="38"/>
      <c r="H927" s="38"/>
      <c r="I927" s="38"/>
      <c r="J927" s="38"/>
      <c r="K927" s="38"/>
      <c r="L927" s="38"/>
      <c r="M927" s="7">
        <f>(IF($E1063&lt;&gt;0,$M$2,IF($L1063&lt;&gt;0,$M$2,"")))</f>
        <v>1</v>
      </c>
    </row>
    <row r="928" spans="2:14">
      <c r="B928" s="6"/>
      <c r="C928" s="1353"/>
      <c r="D928" s="1354"/>
      <c r="E928" s="38"/>
      <c r="F928" s="38"/>
      <c r="G928" s="38"/>
      <c r="H928" s="38"/>
      <c r="I928" s="38"/>
      <c r="J928" s="38"/>
      <c r="K928" s="38"/>
      <c r="L928" s="38"/>
      <c r="M928" s="7">
        <f>(IF($E1063&lt;&gt;0,$M$2,IF($L1063&lt;&gt;0,$M$2,"")))</f>
        <v>1</v>
      </c>
    </row>
    <row r="929" spans="2:13">
      <c r="B929" s="1926" t="str">
        <f>$B$7</f>
        <v>ОТЧЕТНИ ДАННИ ПО ЕБК ЗА ИЗПЪЛНЕНИЕТО НА БЮДЖЕТА</v>
      </c>
      <c r="C929" s="1927"/>
      <c r="D929" s="1927"/>
      <c r="E929" s="242"/>
      <c r="F929" s="242"/>
      <c r="G929" s="237"/>
      <c r="H929" s="237"/>
      <c r="I929" s="237"/>
      <c r="J929" s="237"/>
      <c r="K929" s="237"/>
      <c r="L929" s="237"/>
      <c r="M929" s="7">
        <f>(IF($E1063&lt;&gt;0,$M$2,IF($L1063&lt;&gt;0,$M$2,"")))</f>
        <v>1</v>
      </c>
    </row>
    <row r="930" spans="2:13">
      <c r="B930" s="228"/>
      <c r="C930" s="391"/>
      <c r="D930" s="400"/>
      <c r="E930" s="406" t="s">
        <v>458</v>
      </c>
      <c r="F930" s="406" t="s">
        <v>820</v>
      </c>
      <c r="G930" s="237"/>
      <c r="H930" s="1350" t="s">
        <v>1235</v>
      </c>
      <c r="I930" s="1351"/>
      <c r="J930" s="1352"/>
      <c r="K930" s="237"/>
      <c r="L930" s="237"/>
      <c r="M930" s="7">
        <f>(IF($E1063&lt;&gt;0,$M$2,IF($L1063&lt;&gt;0,$M$2,"")))</f>
        <v>1</v>
      </c>
    </row>
    <row r="931" spans="2:13" ht="18.75">
      <c r="B931" s="1928" t="str">
        <f>$B$9</f>
        <v>ОУ Бачо Киро</v>
      </c>
      <c r="C931" s="1929"/>
      <c r="D931" s="1930"/>
      <c r="E931" s="115">
        <f>$E$9</f>
        <v>45658</v>
      </c>
      <c r="F931" s="226">
        <f>$F$9</f>
        <v>45961</v>
      </c>
      <c r="G931" s="237"/>
      <c r="H931" s="237"/>
      <c r="I931" s="237"/>
      <c r="J931" s="237"/>
      <c r="K931" s="237"/>
      <c r="L931" s="237"/>
      <c r="M931" s="7">
        <f>(IF($E1063&lt;&gt;0,$M$2,IF($L1063&lt;&gt;0,$M$2,"")))</f>
        <v>1</v>
      </c>
    </row>
    <row r="932" spans="2:13">
      <c r="B932" s="227" t="str">
        <f>$B$10</f>
        <v>(наименование на разпоредителя с бюджет)</v>
      </c>
      <c r="C932" s="228"/>
      <c r="D932" s="229"/>
      <c r="E932" s="237"/>
      <c r="F932" s="237"/>
      <c r="G932" s="237"/>
      <c r="H932" s="237"/>
      <c r="I932" s="237"/>
      <c r="J932" s="237"/>
      <c r="K932" s="237"/>
      <c r="L932" s="237"/>
      <c r="M932" s="7">
        <f>(IF($E1063&lt;&gt;0,$M$2,IF($L1063&lt;&gt;0,$M$2,"")))</f>
        <v>1</v>
      </c>
    </row>
    <row r="933" spans="2:13">
      <c r="B933" s="227"/>
      <c r="C933" s="228"/>
      <c r="D933" s="229"/>
      <c r="E933" s="237"/>
      <c r="F933" s="237"/>
      <c r="G933" s="237"/>
      <c r="H933" s="237"/>
      <c r="I933" s="237"/>
      <c r="J933" s="237"/>
      <c r="K933" s="237"/>
      <c r="L933" s="237"/>
      <c r="M933" s="7">
        <f>(IF($E1063&lt;&gt;0,$M$2,IF($L1063&lt;&gt;0,$M$2,"")))</f>
        <v>1</v>
      </c>
    </row>
    <row r="934" spans="2:13" ht="19.5">
      <c r="B934" s="1931" t="str">
        <f>$B$12</f>
        <v>Велико Търново</v>
      </c>
      <c r="C934" s="1932"/>
      <c r="D934" s="1933"/>
      <c r="E934" s="410" t="s">
        <v>875</v>
      </c>
      <c r="F934" s="1348" t="str">
        <f>$F$12</f>
        <v>5401</v>
      </c>
      <c r="G934" s="237"/>
      <c r="H934" s="237"/>
      <c r="I934" s="237"/>
      <c r="J934" s="237"/>
      <c r="K934" s="237"/>
      <c r="L934" s="237"/>
      <c r="M934" s="7">
        <f>(IF($E1063&lt;&gt;0,$M$2,IF($L1063&lt;&gt;0,$M$2,"")))</f>
        <v>1</v>
      </c>
    </row>
    <row r="935" spans="2:13">
      <c r="B935" s="233" t="str">
        <f>$B$13</f>
        <v>(наименование на първостепенния разпоредител с бюджет)</v>
      </c>
      <c r="C935" s="228"/>
      <c r="D935" s="229"/>
      <c r="E935" s="1349"/>
      <c r="F935" s="242"/>
      <c r="G935" s="237"/>
      <c r="H935" s="237"/>
      <c r="I935" s="237"/>
      <c r="J935" s="237"/>
      <c r="K935" s="237"/>
      <c r="L935" s="237"/>
      <c r="M935" s="7">
        <f>(IF($E1063&lt;&gt;0,$M$2,IF($L1063&lt;&gt;0,$M$2,"")))</f>
        <v>1</v>
      </c>
    </row>
    <row r="936" spans="2:13" ht="19.5">
      <c r="B936" s="236"/>
      <c r="C936" s="237"/>
      <c r="D936" s="124" t="s">
        <v>876</v>
      </c>
      <c r="E936" s="238">
        <f>$E$15</f>
        <v>0</v>
      </c>
      <c r="F936" s="414" t="str">
        <f>$F$15</f>
        <v>БЮДЖЕТ</v>
      </c>
      <c r="G936" s="218"/>
      <c r="H936" s="218"/>
      <c r="I936" s="218"/>
      <c r="J936" s="218"/>
      <c r="K936" s="218"/>
      <c r="L936" s="218"/>
      <c r="M936" s="7">
        <f>(IF($E1063&lt;&gt;0,$M$2,IF($L1063&lt;&gt;0,$M$2,"")))</f>
        <v>1</v>
      </c>
    </row>
    <row r="937" spans="2:13" ht="16.5" thickBot="1">
      <c r="B937" s="228"/>
      <c r="C937" s="391"/>
      <c r="D937" s="400"/>
      <c r="E937" s="237"/>
      <c r="F937" s="409"/>
      <c r="G937" s="409"/>
      <c r="H937" s="409"/>
      <c r="I937" s="409"/>
      <c r="J937" s="409"/>
      <c r="K937" s="409"/>
      <c r="L937" s="1365" t="s">
        <v>459</v>
      </c>
      <c r="M937" s="7">
        <f>(IF($E1063&lt;&gt;0,$M$2,IF($L1063&lt;&gt;0,$M$2,"")))</f>
        <v>1</v>
      </c>
    </row>
    <row r="938" spans="2:13" ht="18.75">
      <c r="B938" s="247"/>
      <c r="C938" s="248"/>
      <c r="D938" s="249" t="s">
        <v>699</v>
      </c>
      <c r="E938" s="1934" t="str">
        <f>CONCATENATE("Уточнен план ",$C$3)</f>
        <v>Уточнен план 2025</v>
      </c>
      <c r="F938" s="1935"/>
      <c r="G938" s="1935"/>
      <c r="H938" s="1936"/>
      <c r="I938" s="1937" t="str">
        <f>CONCATENATE("Отчет ",$C$3)</f>
        <v>Отчет 2025</v>
      </c>
      <c r="J938" s="1938"/>
      <c r="K938" s="1938"/>
      <c r="L938" s="1939"/>
      <c r="M938" s="7">
        <f>(IF($E1063&lt;&gt;0,$M$2,IF($L1063&lt;&gt;0,$M$2,"")))</f>
        <v>1</v>
      </c>
    </row>
    <row r="939" spans="2:13" ht="57" thickBot="1">
      <c r="B939" s="250" t="s">
        <v>62</v>
      </c>
      <c r="C939" s="251" t="s">
        <v>460</v>
      </c>
      <c r="D939" s="252" t="s">
        <v>700</v>
      </c>
      <c r="E939" s="1391" t="str">
        <f>$E$20</f>
        <v>Уточнен план                Общо</v>
      </c>
      <c r="F939" s="1395" t="str">
        <f>$F$20</f>
        <v>държавни дейности</v>
      </c>
      <c r="G939" s="1396" t="str">
        <f>$G$20</f>
        <v>местни дейности</v>
      </c>
      <c r="H939" s="1397" t="str">
        <f>$H$20</f>
        <v>дофинансиране</v>
      </c>
      <c r="I939" s="253" t="str">
        <f>$I$20</f>
        <v>държавни дейности -ОТЧЕТ</v>
      </c>
      <c r="J939" s="254" t="str">
        <f>$J$20</f>
        <v>местни дейности - ОТЧЕТ</v>
      </c>
      <c r="K939" s="255" t="str">
        <f>$K$20</f>
        <v>дофинансиране - ОТЧЕТ</v>
      </c>
      <c r="L939" s="1675" t="str">
        <f>$L$20</f>
        <v>ОТЧЕТ                                    ОБЩО</v>
      </c>
      <c r="M939" s="7">
        <f>(IF($E1063&lt;&gt;0,$M$2,IF($L1063&lt;&gt;0,$M$2,"")))</f>
        <v>1</v>
      </c>
    </row>
    <row r="940" spans="2:13" ht="18.75">
      <c r="B940" s="258"/>
      <c r="C940" s="259"/>
      <c r="D940" s="260" t="s">
        <v>729</v>
      </c>
      <c r="E940" s="1442" t="str">
        <f>$E$21</f>
        <v>(1)</v>
      </c>
      <c r="F940" s="143" t="str">
        <f>$F$21</f>
        <v>(2)</v>
      </c>
      <c r="G940" s="144" t="str">
        <f>$G$21</f>
        <v>(3)</v>
      </c>
      <c r="H940" s="145" t="str">
        <f>$H$21</f>
        <v>(4)</v>
      </c>
      <c r="I940" s="261" t="str">
        <f>$I$21</f>
        <v>(5)</v>
      </c>
      <c r="J940" s="262" t="str">
        <f>$J$21</f>
        <v>(6)</v>
      </c>
      <c r="K940" s="263" t="str">
        <f>$K$21</f>
        <v>(7)</v>
      </c>
      <c r="L940" s="264" t="str">
        <f>$L$21</f>
        <v>(8)</v>
      </c>
      <c r="M940" s="7">
        <f>(IF($E1063&lt;&gt;0,$M$2,IF($L1063&lt;&gt;0,$M$2,"")))</f>
        <v>1</v>
      </c>
    </row>
    <row r="941" spans="2:13">
      <c r="B941" s="1439"/>
      <c r="C941" s="1540" t="e">
        <f>VLOOKUP(D941,OP_LIST2,2,FALSE)</f>
        <v>#N/A</v>
      </c>
      <c r="D941" s="1445"/>
      <c r="E941" s="389"/>
      <c r="F941" s="1429"/>
      <c r="G941" s="1430"/>
      <c r="H941" s="1431"/>
      <c r="I941" s="1429"/>
      <c r="J941" s="1430"/>
      <c r="K941" s="1431"/>
      <c r="L941" s="1428"/>
      <c r="M941" s="7">
        <f>(IF($E1063&lt;&gt;0,$M$2,IF($L1063&lt;&gt;0,$M$2,"")))</f>
        <v>1</v>
      </c>
    </row>
    <row r="942" spans="2:13">
      <c r="B942" s="1713" t="s">
        <v>2056</v>
      </c>
      <c r="C942" s="1446">
        <f>VLOOKUP(D943,EBK_DEIN2,2,FALSE)</f>
        <v>3338</v>
      </c>
      <c r="D942" s="1445" t="s">
        <v>778</v>
      </c>
      <c r="E942" s="389"/>
      <c r="F942" s="1432"/>
      <c r="G942" s="1433"/>
      <c r="H942" s="1434"/>
      <c r="I942" s="1432"/>
      <c r="J942" s="1433"/>
      <c r="K942" s="1434"/>
      <c r="L942" s="1428"/>
      <c r="M942" s="7">
        <f>(IF($E1063&lt;&gt;0,$M$2,IF($L1063&lt;&gt;0,$M$2,"")))</f>
        <v>1</v>
      </c>
    </row>
    <row r="943" spans="2:13">
      <c r="B943" s="1438"/>
      <c r="C943" s="1531">
        <f>+C942</f>
        <v>3338</v>
      </c>
      <c r="D943" s="1440" t="s">
        <v>2000</v>
      </c>
      <c r="E943" s="389"/>
      <c r="F943" s="1432"/>
      <c r="G943" s="1433"/>
      <c r="H943" s="1434"/>
      <c r="I943" s="1432"/>
      <c r="J943" s="1433"/>
      <c r="K943" s="1434"/>
      <c r="L943" s="1428"/>
      <c r="M943" s="7">
        <f>(IF($E1063&lt;&gt;0,$M$2,IF($L1063&lt;&gt;0,$M$2,"")))</f>
        <v>1</v>
      </c>
    </row>
    <row r="944" spans="2:13">
      <c r="B944" s="1443"/>
      <c r="C944" s="1441"/>
      <c r="D944" s="1444" t="s">
        <v>701</v>
      </c>
      <c r="E944" s="389"/>
      <c r="F944" s="1435"/>
      <c r="G944" s="1436"/>
      <c r="H944" s="1437"/>
      <c r="I944" s="1435"/>
      <c r="J944" s="1436"/>
      <c r="K944" s="1437"/>
      <c r="L944" s="1428"/>
      <c r="M944" s="7">
        <f>(IF($E1063&lt;&gt;0,$M$2,IF($L1063&lt;&gt;0,$M$2,"")))</f>
        <v>1</v>
      </c>
    </row>
    <row r="945" spans="2:14">
      <c r="B945" s="272">
        <v>100</v>
      </c>
      <c r="C945" s="1940" t="s">
        <v>730</v>
      </c>
      <c r="D945" s="1941"/>
      <c r="E945" s="273">
        <f t="shared" ref="E945:L945" si="206">SUM(E946:E947)</f>
        <v>71350</v>
      </c>
      <c r="F945" s="274">
        <f t="shared" si="206"/>
        <v>71350</v>
      </c>
      <c r="G945" s="275">
        <f t="shared" si="206"/>
        <v>0</v>
      </c>
      <c r="H945" s="276">
        <f t="shared" si="206"/>
        <v>0</v>
      </c>
      <c r="I945" s="274">
        <f t="shared" si="206"/>
        <v>71350</v>
      </c>
      <c r="J945" s="275">
        <f t="shared" si="206"/>
        <v>0</v>
      </c>
      <c r="K945" s="276">
        <f t="shared" si="206"/>
        <v>0</v>
      </c>
      <c r="L945" s="273">
        <f t="shared" si="206"/>
        <v>71350</v>
      </c>
      <c r="M945" s="12">
        <f t="shared" ref="M945:M976" si="207">(IF($E945&lt;&gt;0,$M$2,IF($L945&lt;&gt;0,$M$2,"")))</f>
        <v>1</v>
      </c>
      <c r="N945" s="13"/>
    </row>
    <row r="946" spans="2:14">
      <c r="B946" s="278"/>
      <c r="C946" s="279">
        <v>101</v>
      </c>
      <c r="D946" s="280" t="s">
        <v>731</v>
      </c>
      <c r="E946" s="281">
        <f>F946+G946+H946</f>
        <v>71350</v>
      </c>
      <c r="F946" s="152">
        <v>71350</v>
      </c>
      <c r="G946" s="153"/>
      <c r="H946" s="1406"/>
      <c r="I946" s="152">
        <v>71350</v>
      </c>
      <c r="J946" s="153"/>
      <c r="K946" s="1406"/>
      <c r="L946" s="281">
        <f>I946+J946+K946</f>
        <v>71350</v>
      </c>
      <c r="M946" s="12">
        <f t="shared" si="207"/>
        <v>1</v>
      </c>
      <c r="N946" s="13"/>
    </row>
    <row r="947" spans="2:14" hidden="1">
      <c r="B947" s="278"/>
      <c r="C947" s="285">
        <v>102</v>
      </c>
      <c r="D947" s="286" t="s">
        <v>732</v>
      </c>
      <c r="E947" s="287">
        <f>F947+G947+H947</f>
        <v>0</v>
      </c>
      <c r="F947" s="173"/>
      <c r="G947" s="174"/>
      <c r="H947" s="1409"/>
      <c r="I947" s="173"/>
      <c r="J947" s="174"/>
      <c r="K947" s="1409"/>
      <c r="L947" s="287">
        <f>I947+J947+K947</f>
        <v>0</v>
      </c>
      <c r="M947" s="12" t="str">
        <f t="shared" si="207"/>
        <v/>
      </c>
      <c r="N947" s="13"/>
    </row>
    <row r="948" spans="2:14">
      <c r="B948" s="272">
        <v>200</v>
      </c>
      <c r="C948" s="1924" t="s">
        <v>733</v>
      </c>
      <c r="D948" s="1925"/>
      <c r="E948" s="273">
        <f t="shared" ref="E948:L948" si="208">SUM(E949:E953)</f>
        <v>5080</v>
      </c>
      <c r="F948" s="274">
        <f t="shared" si="208"/>
        <v>5080</v>
      </c>
      <c r="G948" s="275">
        <f t="shared" si="208"/>
        <v>0</v>
      </c>
      <c r="H948" s="276">
        <f t="shared" si="208"/>
        <v>0</v>
      </c>
      <c r="I948" s="274">
        <f t="shared" si="208"/>
        <v>3350</v>
      </c>
      <c r="J948" s="275">
        <f t="shared" si="208"/>
        <v>0</v>
      </c>
      <c r="K948" s="276">
        <f t="shared" si="208"/>
        <v>0</v>
      </c>
      <c r="L948" s="273">
        <f t="shared" si="208"/>
        <v>3350</v>
      </c>
      <c r="M948" s="12">
        <f t="shared" si="207"/>
        <v>1</v>
      </c>
      <c r="N948" s="13"/>
    </row>
    <row r="949" spans="2:14" hidden="1">
      <c r="B949" s="291"/>
      <c r="C949" s="279">
        <v>201</v>
      </c>
      <c r="D949" s="280" t="s">
        <v>734</v>
      </c>
      <c r="E949" s="281">
        <f>F949+G949+H949</f>
        <v>0</v>
      </c>
      <c r="F949" s="152"/>
      <c r="G949" s="153"/>
      <c r="H949" s="1406"/>
      <c r="I949" s="152"/>
      <c r="J949" s="153"/>
      <c r="K949" s="1406"/>
      <c r="L949" s="281">
        <f>I949+J949+K949</f>
        <v>0</v>
      </c>
      <c r="M949" s="12" t="str">
        <f t="shared" si="207"/>
        <v/>
      </c>
      <c r="N949" s="13"/>
    </row>
    <row r="950" spans="2:14" hidden="1">
      <c r="B950" s="292"/>
      <c r="C950" s="293">
        <v>202</v>
      </c>
      <c r="D950" s="294" t="s">
        <v>735</v>
      </c>
      <c r="E950" s="295">
        <f>F950+G950+H950</f>
        <v>0</v>
      </c>
      <c r="F950" s="158"/>
      <c r="G950" s="159"/>
      <c r="H950" s="1408"/>
      <c r="I950" s="158"/>
      <c r="J950" s="159"/>
      <c r="K950" s="1408"/>
      <c r="L950" s="295">
        <f>I950+J950+K950</f>
        <v>0</v>
      </c>
      <c r="M950" s="12" t="str">
        <f t="shared" si="207"/>
        <v/>
      </c>
      <c r="N950" s="13"/>
    </row>
    <row r="951" spans="2:14" ht="31.5">
      <c r="B951" s="299"/>
      <c r="C951" s="293">
        <v>205</v>
      </c>
      <c r="D951" s="294" t="s">
        <v>586</v>
      </c>
      <c r="E951" s="295">
        <f>F951+G951+H951</f>
        <v>3500</v>
      </c>
      <c r="F951" s="158">
        <v>3500</v>
      </c>
      <c r="G951" s="159"/>
      <c r="H951" s="1408"/>
      <c r="I951" s="158">
        <v>2910</v>
      </c>
      <c r="J951" s="159"/>
      <c r="K951" s="1408"/>
      <c r="L951" s="295">
        <f>I951+J951+K951</f>
        <v>2910</v>
      </c>
      <c r="M951" s="12">
        <f t="shared" si="207"/>
        <v>1</v>
      </c>
      <c r="N951" s="13"/>
    </row>
    <row r="952" spans="2:14" hidden="1">
      <c r="B952" s="299"/>
      <c r="C952" s="293">
        <v>208</v>
      </c>
      <c r="D952" s="300" t="s">
        <v>587</v>
      </c>
      <c r="E952" s="295">
        <f>F952+G952+H952</f>
        <v>0</v>
      </c>
      <c r="F952" s="158"/>
      <c r="G952" s="159"/>
      <c r="H952" s="1408"/>
      <c r="I952" s="158"/>
      <c r="J952" s="159"/>
      <c r="K952" s="1408"/>
      <c r="L952" s="295">
        <f>I952+J952+K952</f>
        <v>0</v>
      </c>
      <c r="M952" s="12" t="str">
        <f t="shared" si="207"/>
        <v/>
      </c>
      <c r="N952" s="13"/>
    </row>
    <row r="953" spans="2:14">
      <c r="B953" s="291"/>
      <c r="C953" s="285">
        <v>209</v>
      </c>
      <c r="D953" s="301" t="s">
        <v>588</v>
      </c>
      <c r="E953" s="287">
        <f>F953+G953+H953</f>
        <v>1580</v>
      </c>
      <c r="F953" s="173">
        <v>1580</v>
      </c>
      <c r="G953" s="174"/>
      <c r="H953" s="1409"/>
      <c r="I953" s="173">
        <v>440</v>
      </c>
      <c r="J953" s="174"/>
      <c r="K953" s="1409"/>
      <c r="L953" s="287">
        <f>I953+J953+K953</f>
        <v>440</v>
      </c>
      <c r="M953" s="12">
        <f t="shared" si="207"/>
        <v>1</v>
      </c>
      <c r="N953" s="13"/>
    </row>
    <row r="954" spans="2:14">
      <c r="B954" s="272">
        <v>500</v>
      </c>
      <c r="C954" s="1942" t="s">
        <v>188</v>
      </c>
      <c r="D954" s="1943"/>
      <c r="E954" s="273">
        <f t="shared" ref="E954:L954" si="209">SUM(E955:E961)</f>
        <v>18858</v>
      </c>
      <c r="F954" s="274">
        <f t="shared" si="209"/>
        <v>18858</v>
      </c>
      <c r="G954" s="275">
        <f t="shared" si="209"/>
        <v>0</v>
      </c>
      <c r="H954" s="276">
        <f t="shared" si="209"/>
        <v>0</v>
      </c>
      <c r="I954" s="274">
        <f t="shared" si="209"/>
        <v>17376</v>
      </c>
      <c r="J954" s="275">
        <f t="shared" si="209"/>
        <v>0</v>
      </c>
      <c r="K954" s="276">
        <f t="shared" si="209"/>
        <v>0</v>
      </c>
      <c r="L954" s="273">
        <f t="shared" si="209"/>
        <v>17376</v>
      </c>
      <c r="M954" s="12">
        <f t="shared" si="207"/>
        <v>1</v>
      </c>
      <c r="N954" s="13"/>
    </row>
    <row r="955" spans="2:14">
      <c r="B955" s="291"/>
      <c r="C955" s="302">
        <v>551</v>
      </c>
      <c r="D955" s="303" t="s">
        <v>189</v>
      </c>
      <c r="E955" s="281">
        <f t="shared" ref="E955:E962" si="210">F955+G955+H955</f>
        <v>8291</v>
      </c>
      <c r="F955" s="152">
        <v>8291</v>
      </c>
      <c r="G955" s="153"/>
      <c r="H955" s="1406"/>
      <c r="I955" s="152">
        <v>8291</v>
      </c>
      <c r="J955" s="153"/>
      <c r="K955" s="1406"/>
      <c r="L955" s="281">
        <f t="shared" ref="L955:L962" si="211">I955+J955+K955</f>
        <v>8291</v>
      </c>
      <c r="M955" s="12">
        <f t="shared" si="207"/>
        <v>1</v>
      </c>
      <c r="N955" s="13"/>
    </row>
    <row r="956" spans="2:14">
      <c r="B956" s="291"/>
      <c r="C956" s="304">
        <v>552</v>
      </c>
      <c r="D956" s="305" t="s">
        <v>894</v>
      </c>
      <c r="E956" s="295">
        <f t="shared" si="210"/>
        <v>3560</v>
      </c>
      <c r="F956" s="158">
        <v>3560</v>
      </c>
      <c r="G956" s="159"/>
      <c r="H956" s="1408"/>
      <c r="I956" s="158">
        <v>3122</v>
      </c>
      <c r="J956" s="159"/>
      <c r="K956" s="1408"/>
      <c r="L956" s="295">
        <f t="shared" si="211"/>
        <v>3122</v>
      </c>
      <c r="M956" s="12">
        <f t="shared" si="207"/>
        <v>1</v>
      </c>
      <c r="N956" s="13"/>
    </row>
    <row r="957" spans="2:14" hidden="1">
      <c r="B957" s="306"/>
      <c r="C957" s="304">
        <v>558</v>
      </c>
      <c r="D957" s="307" t="s">
        <v>856</v>
      </c>
      <c r="E957" s="295">
        <f t="shared" si="210"/>
        <v>0</v>
      </c>
      <c r="F957" s="484">
        <v>0</v>
      </c>
      <c r="G957" s="485">
        <v>0</v>
      </c>
      <c r="H957" s="160">
        <v>0</v>
      </c>
      <c r="I957" s="484">
        <v>0</v>
      </c>
      <c r="J957" s="485">
        <v>0</v>
      </c>
      <c r="K957" s="160">
        <v>0</v>
      </c>
      <c r="L957" s="295">
        <f t="shared" si="211"/>
        <v>0</v>
      </c>
      <c r="M957" s="12" t="str">
        <f t="shared" si="207"/>
        <v/>
      </c>
      <c r="N957" s="13"/>
    </row>
    <row r="958" spans="2:14">
      <c r="B958" s="306"/>
      <c r="C958" s="304">
        <v>560</v>
      </c>
      <c r="D958" s="307" t="s">
        <v>190</v>
      </c>
      <c r="E958" s="295">
        <f t="shared" si="210"/>
        <v>4040</v>
      </c>
      <c r="F958" s="158">
        <v>4040</v>
      </c>
      <c r="G958" s="159"/>
      <c r="H958" s="1408"/>
      <c r="I958" s="158">
        <v>3931</v>
      </c>
      <c r="J958" s="159"/>
      <c r="K958" s="1408"/>
      <c r="L958" s="295">
        <f t="shared" si="211"/>
        <v>3931</v>
      </c>
      <c r="M958" s="12">
        <f t="shared" si="207"/>
        <v>1</v>
      </c>
      <c r="N958" s="13"/>
    </row>
    <row r="959" spans="2:14">
      <c r="B959" s="306"/>
      <c r="C959" s="304">
        <v>580</v>
      </c>
      <c r="D959" s="305" t="s">
        <v>191</v>
      </c>
      <c r="E959" s="295">
        <f t="shared" si="210"/>
        <v>2967</v>
      </c>
      <c r="F959" s="158">
        <v>2967</v>
      </c>
      <c r="G959" s="159"/>
      <c r="H959" s="1408"/>
      <c r="I959" s="158">
        <v>2032</v>
      </c>
      <c r="J959" s="159"/>
      <c r="K959" s="1408"/>
      <c r="L959" s="295">
        <f t="shared" si="211"/>
        <v>2032</v>
      </c>
      <c r="M959" s="12">
        <f t="shared" si="207"/>
        <v>1</v>
      </c>
      <c r="N959" s="13"/>
    </row>
    <row r="960" spans="2:14" hidden="1">
      <c r="B960" s="291"/>
      <c r="C960" s="304">
        <v>588</v>
      </c>
      <c r="D960" s="305" t="s">
        <v>858</v>
      </c>
      <c r="E960" s="295">
        <f t="shared" si="210"/>
        <v>0</v>
      </c>
      <c r="F960" s="484">
        <v>0</v>
      </c>
      <c r="G960" s="485">
        <v>0</v>
      </c>
      <c r="H960" s="160">
        <v>0</v>
      </c>
      <c r="I960" s="484">
        <v>0</v>
      </c>
      <c r="J960" s="485">
        <v>0</v>
      </c>
      <c r="K960" s="160">
        <v>0</v>
      </c>
      <c r="L960" s="295">
        <f t="shared" si="211"/>
        <v>0</v>
      </c>
      <c r="M960" s="12" t="str">
        <f t="shared" si="207"/>
        <v/>
      </c>
      <c r="N960" s="13"/>
    </row>
    <row r="961" spans="2:14" ht="31.5" hidden="1">
      <c r="B961" s="291"/>
      <c r="C961" s="308">
        <v>590</v>
      </c>
      <c r="D961" s="309" t="s">
        <v>192</v>
      </c>
      <c r="E961" s="287">
        <f t="shared" si="210"/>
        <v>0</v>
      </c>
      <c r="F961" s="173"/>
      <c r="G961" s="174"/>
      <c r="H961" s="1409"/>
      <c r="I961" s="173"/>
      <c r="J961" s="174"/>
      <c r="K961" s="1409"/>
      <c r="L961" s="287">
        <f t="shared" si="211"/>
        <v>0</v>
      </c>
      <c r="M961" s="12" t="str">
        <f t="shared" si="207"/>
        <v/>
      </c>
      <c r="N961" s="13"/>
    </row>
    <row r="962" spans="2:14" hidden="1">
      <c r="B962" s="272">
        <v>800</v>
      </c>
      <c r="C962" s="1944" t="s">
        <v>193</v>
      </c>
      <c r="D962" s="1945"/>
      <c r="E962" s="310">
        <f t="shared" si="210"/>
        <v>0</v>
      </c>
      <c r="F962" s="1410"/>
      <c r="G962" s="1411"/>
      <c r="H962" s="1412"/>
      <c r="I962" s="1410"/>
      <c r="J962" s="1411"/>
      <c r="K962" s="1412"/>
      <c r="L962" s="310">
        <f t="shared" si="211"/>
        <v>0</v>
      </c>
      <c r="M962" s="12" t="str">
        <f t="shared" si="207"/>
        <v/>
      </c>
      <c r="N962" s="13"/>
    </row>
    <row r="963" spans="2:14">
      <c r="B963" s="272">
        <v>1000</v>
      </c>
      <c r="C963" s="1924" t="s">
        <v>194</v>
      </c>
      <c r="D963" s="1925"/>
      <c r="E963" s="310">
        <f t="shared" ref="E963:L963" si="212">SUM(E964:E980)</f>
        <v>53273</v>
      </c>
      <c r="F963" s="274">
        <f t="shared" si="212"/>
        <v>53273</v>
      </c>
      <c r="G963" s="275">
        <f t="shared" si="212"/>
        <v>0</v>
      </c>
      <c r="H963" s="276">
        <f t="shared" si="212"/>
        <v>0</v>
      </c>
      <c r="I963" s="274">
        <f t="shared" si="212"/>
        <v>440</v>
      </c>
      <c r="J963" s="275">
        <f t="shared" si="212"/>
        <v>0</v>
      </c>
      <c r="K963" s="276">
        <f t="shared" si="212"/>
        <v>0</v>
      </c>
      <c r="L963" s="310">
        <f t="shared" si="212"/>
        <v>440</v>
      </c>
      <c r="M963" s="12">
        <f t="shared" si="207"/>
        <v>1</v>
      </c>
      <c r="N963" s="13"/>
    </row>
    <row r="964" spans="2:14" hidden="1">
      <c r="B964" s="292"/>
      <c r="C964" s="279">
        <v>1011</v>
      </c>
      <c r="D964" s="311" t="s">
        <v>195</v>
      </c>
      <c r="E964" s="281">
        <f t="shared" ref="E964:E980" si="213">F964+G964+H964</f>
        <v>0</v>
      </c>
      <c r="F964" s="152"/>
      <c r="G964" s="153"/>
      <c r="H964" s="1406"/>
      <c r="I964" s="152"/>
      <c r="J964" s="153"/>
      <c r="K964" s="1406"/>
      <c r="L964" s="281">
        <f t="shared" ref="L964:L980" si="214">I964+J964+K964</f>
        <v>0</v>
      </c>
      <c r="M964" s="12" t="str">
        <f t="shared" si="207"/>
        <v/>
      </c>
      <c r="N964" s="13"/>
    </row>
    <row r="965" spans="2:14" hidden="1">
      <c r="B965" s="292"/>
      <c r="C965" s="293">
        <v>1012</v>
      </c>
      <c r="D965" s="294" t="s">
        <v>196</v>
      </c>
      <c r="E965" s="295">
        <f t="shared" si="213"/>
        <v>0</v>
      </c>
      <c r="F965" s="158"/>
      <c r="G965" s="159"/>
      <c r="H965" s="1408"/>
      <c r="I965" s="158"/>
      <c r="J965" s="159"/>
      <c r="K965" s="1408"/>
      <c r="L965" s="295">
        <f t="shared" si="214"/>
        <v>0</v>
      </c>
      <c r="M965" s="12" t="str">
        <f t="shared" si="207"/>
        <v/>
      </c>
      <c r="N965" s="13"/>
    </row>
    <row r="966" spans="2:14" hidden="1">
      <c r="B966" s="292"/>
      <c r="C966" s="293">
        <v>1013</v>
      </c>
      <c r="D966" s="294" t="s">
        <v>197</v>
      </c>
      <c r="E966" s="295">
        <f t="shared" si="213"/>
        <v>0</v>
      </c>
      <c r="F966" s="158"/>
      <c r="G966" s="159"/>
      <c r="H966" s="1408"/>
      <c r="I966" s="158"/>
      <c r="J966" s="159"/>
      <c r="K966" s="1408"/>
      <c r="L966" s="295">
        <f t="shared" si="214"/>
        <v>0</v>
      </c>
      <c r="M966" s="12" t="str">
        <f t="shared" si="207"/>
        <v/>
      </c>
      <c r="N966" s="13"/>
    </row>
    <row r="967" spans="2:14" hidden="1">
      <c r="B967" s="292"/>
      <c r="C967" s="293">
        <v>1014</v>
      </c>
      <c r="D967" s="294" t="s">
        <v>198</v>
      </c>
      <c r="E967" s="295">
        <f t="shared" si="213"/>
        <v>0</v>
      </c>
      <c r="F967" s="158"/>
      <c r="G967" s="159"/>
      <c r="H967" s="1408"/>
      <c r="I967" s="158"/>
      <c r="J967" s="159"/>
      <c r="K967" s="1408"/>
      <c r="L967" s="295">
        <f t="shared" si="214"/>
        <v>0</v>
      </c>
      <c r="M967" s="12" t="str">
        <f t="shared" si="207"/>
        <v/>
      </c>
      <c r="N967" s="13"/>
    </row>
    <row r="968" spans="2:14">
      <c r="B968" s="292"/>
      <c r="C968" s="293">
        <v>1015</v>
      </c>
      <c r="D968" s="294" t="s">
        <v>199</v>
      </c>
      <c r="E968" s="295">
        <f t="shared" si="213"/>
        <v>90</v>
      </c>
      <c r="F968" s="158">
        <v>90</v>
      </c>
      <c r="G968" s="159"/>
      <c r="H968" s="1408"/>
      <c r="I968" s="158">
        <v>90</v>
      </c>
      <c r="J968" s="159"/>
      <c r="K968" s="1408"/>
      <c r="L968" s="295">
        <f t="shared" si="214"/>
        <v>90</v>
      </c>
      <c r="M968" s="12">
        <f t="shared" si="207"/>
        <v>1</v>
      </c>
      <c r="N968" s="13"/>
    </row>
    <row r="969" spans="2:14" hidden="1">
      <c r="B969" s="292"/>
      <c r="C969" s="312">
        <v>1016</v>
      </c>
      <c r="D969" s="313" t="s">
        <v>200</v>
      </c>
      <c r="E969" s="314">
        <f t="shared" si="213"/>
        <v>0</v>
      </c>
      <c r="F969" s="164"/>
      <c r="G969" s="165"/>
      <c r="H969" s="1407"/>
      <c r="I969" s="164"/>
      <c r="J969" s="165"/>
      <c r="K969" s="1407"/>
      <c r="L969" s="314">
        <f t="shared" si="214"/>
        <v>0</v>
      </c>
      <c r="M969" s="12" t="str">
        <f t="shared" si="207"/>
        <v/>
      </c>
      <c r="N969" s="13"/>
    </row>
    <row r="970" spans="2:14">
      <c r="B970" s="278"/>
      <c r="C970" s="318">
        <v>1020</v>
      </c>
      <c r="D970" s="319" t="s">
        <v>201</v>
      </c>
      <c r="E970" s="320">
        <f t="shared" si="213"/>
        <v>350</v>
      </c>
      <c r="F970" s="450">
        <v>350</v>
      </c>
      <c r="G970" s="451"/>
      <c r="H970" s="1416"/>
      <c r="I970" s="450">
        <v>350</v>
      </c>
      <c r="J970" s="451"/>
      <c r="K970" s="1416"/>
      <c r="L970" s="320">
        <f t="shared" si="214"/>
        <v>350</v>
      </c>
      <c r="M970" s="12">
        <f t="shared" si="207"/>
        <v>1</v>
      </c>
      <c r="N970" s="13"/>
    </row>
    <row r="971" spans="2:14" hidden="1">
      <c r="B971" s="292"/>
      <c r="C971" s="324">
        <v>1030</v>
      </c>
      <c r="D971" s="325" t="s">
        <v>202</v>
      </c>
      <c r="E971" s="326">
        <f t="shared" si="213"/>
        <v>0</v>
      </c>
      <c r="F971" s="445"/>
      <c r="G971" s="446"/>
      <c r="H971" s="1413"/>
      <c r="I971" s="445"/>
      <c r="J971" s="446"/>
      <c r="K971" s="1413"/>
      <c r="L971" s="326">
        <f t="shared" si="214"/>
        <v>0</v>
      </c>
      <c r="M971" s="12" t="str">
        <f t="shared" si="207"/>
        <v/>
      </c>
      <c r="N971" s="13"/>
    </row>
    <row r="972" spans="2:14" hidden="1">
      <c r="B972" s="292"/>
      <c r="C972" s="318">
        <v>1051</v>
      </c>
      <c r="D972" s="331" t="s">
        <v>203</v>
      </c>
      <c r="E972" s="320">
        <f t="shared" si="213"/>
        <v>0</v>
      </c>
      <c r="F972" s="450"/>
      <c r="G972" s="451"/>
      <c r="H972" s="1416"/>
      <c r="I972" s="450"/>
      <c r="J972" s="451"/>
      <c r="K972" s="1416"/>
      <c r="L972" s="320">
        <f t="shared" si="214"/>
        <v>0</v>
      </c>
      <c r="M972" s="12" t="str">
        <f t="shared" si="207"/>
        <v/>
      </c>
      <c r="N972" s="13"/>
    </row>
    <row r="973" spans="2:14" hidden="1">
      <c r="B973" s="292"/>
      <c r="C973" s="293">
        <v>1052</v>
      </c>
      <c r="D973" s="294" t="s">
        <v>204</v>
      </c>
      <c r="E973" s="295">
        <f t="shared" si="213"/>
        <v>0</v>
      </c>
      <c r="F973" s="158"/>
      <c r="G973" s="159"/>
      <c r="H973" s="1408"/>
      <c r="I973" s="158"/>
      <c r="J973" s="159"/>
      <c r="K973" s="1408"/>
      <c r="L973" s="295">
        <f t="shared" si="214"/>
        <v>0</v>
      </c>
      <c r="M973" s="12" t="str">
        <f t="shared" si="207"/>
        <v/>
      </c>
      <c r="N973" s="13"/>
    </row>
    <row r="974" spans="2:14" hidden="1">
      <c r="B974" s="292"/>
      <c r="C974" s="324">
        <v>1053</v>
      </c>
      <c r="D974" s="325" t="s">
        <v>859</v>
      </c>
      <c r="E974" s="326">
        <f t="shared" si="213"/>
        <v>0</v>
      </c>
      <c r="F974" s="445"/>
      <c r="G974" s="446"/>
      <c r="H974" s="1413"/>
      <c r="I974" s="445"/>
      <c r="J974" s="446"/>
      <c r="K974" s="1413"/>
      <c r="L974" s="326">
        <f t="shared" si="214"/>
        <v>0</v>
      </c>
      <c r="M974" s="12" t="str">
        <f t="shared" si="207"/>
        <v/>
      </c>
      <c r="N974" s="13"/>
    </row>
    <row r="975" spans="2:14" hidden="1">
      <c r="B975" s="292"/>
      <c r="C975" s="318">
        <v>1062</v>
      </c>
      <c r="D975" s="319" t="s">
        <v>205</v>
      </c>
      <c r="E975" s="320">
        <f t="shared" si="213"/>
        <v>0</v>
      </c>
      <c r="F975" s="450"/>
      <c r="G975" s="451"/>
      <c r="H975" s="1416"/>
      <c r="I975" s="450"/>
      <c r="J975" s="451"/>
      <c r="K975" s="1416"/>
      <c r="L975" s="320">
        <f t="shared" si="214"/>
        <v>0</v>
      </c>
      <c r="M975" s="12" t="str">
        <f t="shared" si="207"/>
        <v/>
      </c>
      <c r="N975" s="13"/>
    </row>
    <row r="976" spans="2:14" hidden="1">
      <c r="B976" s="292"/>
      <c r="C976" s="324">
        <v>1063</v>
      </c>
      <c r="D976" s="332" t="s">
        <v>787</v>
      </c>
      <c r="E976" s="326">
        <f t="shared" si="213"/>
        <v>0</v>
      </c>
      <c r="F976" s="445"/>
      <c r="G976" s="446"/>
      <c r="H976" s="1413"/>
      <c r="I976" s="445"/>
      <c r="J976" s="446"/>
      <c r="K976" s="1413"/>
      <c r="L976" s="326">
        <f t="shared" si="214"/>
        <v>0</v>
      </c>
      <c r="M976" s="12" t="str">
        <f t="shared" si="207"/>
        <v/>
      </c>
      <c r="N976" s="13"/>
    </row>
    <row r="977" spans="2:14" hidden="1">
      <c r="B977" s="292"/>
      <c r="C977" s="333">
        <v>1069</v>
      </c>
      <c r="D977" s="334" t="s">
        <v>206</v>
      </c>
      <c r="E977" s="335">
        <f t="shared" si="213"/>
        <v>0</v>
      </c>
      <c r="F977" s="589"/>
      <c r="G977" s="590"/>
      <c r="H977" s="1415"/>
      <c r="I977" s="589"/>
      <c r="J977" s="590"/>
      <c r="K977" s="1415"/>
      <c r="L977" s="335">
        <f t="shared" si="214"/>
        <v>0</v>
      </c>
      <c r="M977" s="12" t="str">
        <f t="shared" ref="M977:M1008" si="215">(IF($E977&lt;&gt;0,$M$2,IF($L977&lt;&gt;0,$M$2,"")))</f>
        <v/>
      </c>
      <c r="N977" s="13"/>
    </row>
    <row r="978" spans="2:14" hidden="1">
      <c r="B978" s="278"/>
      <c r="C978" s="318">
        <v>1091</v>
      </c>
      <c r="D978" s="331" t="s">
        <v>895</v>
      </c>
      <c r="E978" s="320">
        <f t="shared" si="213"/>
        <v>0</v>
      </c>
      <c r="F978" s="450"/>
      <c r="G978" s="451"/>
      <c r="H978" s="1416"/>
      <c r="I978" s="450"/>
      <c r="J978" s="451"/>
      <c r="K978" s="1416"/>
      <c r="L978" s="320">
        <f t="shared" si="214"/>
        <v>0</v>
      </c>
      <c r="M978" s="12" t="str">
        <f t="shared" si="215"/>
        <v/>
      </c>
      <c r="N978" s="13"/>
    </row>
    <row r="979" spans="2:14" hidden="1">
      <c r="B979" s="292"/>
      <c r="C979" s="293">
        <v>1092</v>
      </c>
      <c r="D979" s="294" t="s">
        <v>299</v>
      </c>
      <c r="E979" s="295">
        <f t="shared" si="213"/>
        <v>0</v>
      </c>
      <c r="F979" s="158"/>
      <c r="G979" s="159"/>
      <c r="H979" s="1408"/>
      <c r="I979" s="158"/>
      <c r="J979" s="159"/>
      <c r="K979" s="1408"/>
      <c r="L979" s="295">
        <f t="shared" si="214"/>
        <v>0</v>
      </c>
      <c r="M979" s="12" t="str">
        <f t="shared" si="215"/>
        <v/>
      </c>
      <c r="N979" s="13"/>
    </row>
    <row r="980" spans="2:14">
      <c r="B980" s="292"/>
      <c r="C980" s="285">
        <v>1098</v>
      </c>
      <c r="D980" s="339" t="s">
        <v>207</v>
      </c>
      <c r="E980" s="287">
        <f t="shared" si="213"/>
        <v>52833</v>
      </c>
      <c r="F980" s="173">
        <v>52833</v>
      </c>
      <c r="G980" s="174"/>
      <c r="H980" s="1409"/>
      <c r="I980" s="173">
        <v>0</v>
      </c>
      <c r="J980" s="174"/>
      <c r="K980" s="1409"/>
      <c r="L980" s="287">
        <f t="shared" si="214"/>
        <v>0</v>
      </c>
      <c r="M980" s="12">
        <f t="shared" si="215"/>
        <v>1</v>
      </c>
      <c r="N980" s="13"/>
    </row>
    <row r="981" spans="2:14" hidden="1">
      <c r="B981" s="272">
        <v>1900</v>
      </c>
      <c r="C981" s="1914" t="s">
        <v>266</v>
      </c>
      <c r="D981" s="1915"/>
      <c r="E981" s="310">
        <f t="shared" ref="E981:L981" si="216">SUM(E982:E984)</f>
        <v>0</v>
      </c>
      <c r="F981" s="274">
        <f t="shared" si="216"/>
        <v>0</v>
      </c>
      <c r="G981" s="275">
        <f t="shared" si="216"/>
        <v>0</v>
      </c>
      <c r="H981" s="276">
        <f t="shared" si="216"/>
        <v>0</v>
      </c>
      <c r="I981" s="274">
        <f t="shared" si="216"/>
        <v>0</v>
      </c>
      <c r="J981" s="275">
        <f t="shared" si="216"/>
        <v>0</v>
      </c>
      <c r="K981" s="276">
        <f t="shared" si="216"/>
        <v>0</v>
      </c>
      <c r="L981" s="310">
        <f t="shared" si="216"/>
        <v>0</v>
      </c>
      <c r="M981" s="12" t="str">
        <f t="shared" si="215"/>
        <v/>
      </c>
      <c r="N981" s="13"/>
    </row>
    <row r="982" spans="2:14" hidden="1">
      <c r="B982" s="292"/>
      <c r="C982" s="279">
        <v>1901</v>
      </c>
      <c r="D982" s="340" t="s">
        <v>896</v>
      </c>
      <c r="E982" s="281">
        <f>F982+G982+H982</f>
        <v>0</v>
      </c>
      <c r="F982" s="152"/>
      <c r="G982" s="153"/>
      <c r="H982" s="1406"/>
      <c r="I982" s="152"/>
      <c r="J982" s="153"/>
      <c r="K982" s="1406"/>
      <c r="L982" s="281">
        <f>I982+J982+K982</f>
        <v>0</v>
      </c>
      <c r="M982" s="12" t="str">
        <f t="shared" si="215"/>
        <v/>
      </c>
      <c r="N982" s="13"/>
    </row>
    <row r="983" spans="2:14" hidden="1">
      <c r="B983" s="341"/>
      <c r="C983" s="293">
        <v>1981</v>
      </c>
      <c r="D983" s="342" t="s">
        <v>897</v>
      </c>
      <c r="E983" s="295">
        <f>F983+G983+H983</f>
        <v>0</v>
      </c>
      <c r="F983" s="158"/>
      <c r="G983" s="159"/>
      <c r="H983" s="1408"/>
      <c r="I983" s="158"/>
      <c r="J983" s="159"/>
      <c r="K983" s="1408"/>
      <c r="L983" s="295">
        <f>I983+J983+K983</f>
        <v>0</v>
      </c>
      <c r="M983" s="12" t="str">
        <f t="shared" si="215"/>
        <v/>
      </c>
      <c r="N983" s="13"/>
    </row>
    <row r="984" spans="2:14" hidden="1">
      <c r="B984" s="292"/>
      <c r="C984" s="285">
        <v>1991</v>
      </c>
      <c r="D984" s="343" t="s">
        <v>898</v>
      </c>
      <c r="E984" s="287">
        <f>F984+G984+H984</f>
        <v>0</v>
      </c>
      <c r="F984" s="173"/>
      <c r="G984" s="174"/>
      <c r="H984" s="1409"/>
      <c r="I984" s="173"/>
      <c r="J984" s="174"/>
      <c r="K984" s="1409"/>
      <c r="L984" s="287">
        <f>I984+J984+K984</f>
        <v>0</v>
      </c>
      <c r="M984" s="12" t="str">
        <f t="shared" si="215"/>
        <v/>
      </c>
      <c r="N984" s="13"/>
    </row>
    <row r="985" spans="2:14" hidden="1">
      <c r="B985" s="272">
        <v>2100</v>
      </c>
      <c r="C985" s="1914" t="s">
        <v>708</v>
      </c>
      <c r="D985" s="1915"/>
      <c r="E985" s="310">
        <f t="shared" ref="E985:L985" si="217">SUM(E986:E990)</f>
        <v>0</v>
      </c>
      <c r="F985" s="274">
        <f t="shared" si="217"/>
        <v>0</v>
      </c>
      <c r="G985" s="275">
        <f t="shared" si="217"/>
        <v>0</v>
      </c>
      <c r="H985" s="276">
        <f t="shared" si="217"/>
        <v>0</v>
      </c>
      <c r="I985" s="274">
        <f t="shared" si="217"/>
        <v>0</v>
      </c>
      <c r="J985" s="275">
        <f t="shared" si="217"/>
        <v>0</v>
      </c>
      <c r="K985" s="276">
        <f t="shared" si="217"/>
        <v>0</v>
      </c>
      <c r="L985" s="310">
        <f t="shared" si="217"/>
        <v>0</v>
      </c>
      <c r="M985" s="12" t="str">
        <f t="shared" si="215"/>
        <v/>
      </c>
      <c r="N985" s="13"/>
    </row>
    <row r="986" spans="2:14" hidden="1">
      <c r="B986" s="292"/>
      <c r="C986" s="279">
        <v>2110</v>
      </c>
      <c r="D986" s="344" t="s">
        <v>208</v>
      </c>
      <c r="E986" s="281">
        <f>F986+G986+H986</f>
        <v>0</v>
      </c>
      <c r="F986" s="152"/>
      <c r="G986" s="153"/>
      <c r="H986" s="1406"/>
      <c r="I986" s="152"/>
      <c r="J986" s="153"/>
      <c r="K986" s="1406"/>
      <c r="L986" s="281">
        <f>I986+J986+K986</f>
        <v>0</v>
      </c>
      <c r="M986" s="12" t="str">
        <f t="shared" si="215"/>
        <v/>
      </c>
      <c r="N986" s="13"/>
    </row>
    <row r="987" spans="2:14" hidden="1">
      <c r="B987" s="341"/>
      <c r="C987" s="293">
        <v>2120</v>
      </c>
      <c r="D987" s="300" t="s">
        <v>209</v>
      </c>
      <c r="E987" s="295">
        <f>F987+G987+H987</f>
        <v>0</v>
      </c>
      <c r="F987" s="158"/>
      <c r="G987" s="159"/>
      <c r="H987" s="1408"/>
      <c r="I987" s="158"/>
      <c r="J987" s="159"/>
      <c r="K987" s="1408"/>
      <c r="L987" s="295">
        <f>I987+J987+K987</f>
        <v>0</v>
      </c>
      <c r="M987" s="12" t="str">
        <f t="shared" si="215"/>
        <v/>
      </c>
      <c r="N987" s="13"/>
    </row>
    <row r="988" spans="2:14" hidden="1">
      <c r="B988" s="341"/>
      <c r="C988" s="293">
        <v>2125</v>
      </c>
      <c r="D988" s="300" t="s">
        <v>210</v>
      </c>
      <c r="E988" s="295">
        <f>F988+G988+H988</f>
        <v>0</v>
      </c>
      <c r="F988" s="484">
        <v>0</v>
      </c>
      <c r="G988" s="485">
        <v>0</v>
      </c>
      <c r="H988" s="160">
        <v>0</v>
      </c>
      <c r="I988" s="484">
        <v>0</v>
      </c>
      <c r="J988" s="485">
        <v>0</v>
      </c>
      <c r="K988" s="160">
        <v>0</v>
      </c>
      <c r="L988" s="295">
        <f>I988+J988+K988</f>
        <v>0</v>
      </c>
      <c r="M988" s="12" t="str">
        <f t="shared" si="215"/>
        <v/>
      </c>
      <c r="N988" s="13"/>
    </row>
    <row r="989" spans="2:14" hidden="1">
      <c r="B989" s="291"/>
      <c r="C989" s="293">
        <v>2140</v>
      </c>
      <c r="D989" s="300" t="s">
        <v>211</v>
      </c>
      <c r="E989" s="295">
        <f>F989+G989+H989</f>
        <v>0</v>
      </c>
      <c r="F989" s="484">
        <v>0</v>
      </c>
      <c r="G989" s="485">
        <v>0</v>
      </c>
      <c r="H989" s="160">
        <v>0</v>
      </c>
      <c r="I989" s="484">
        <v>0</v>
      </c>
      <c r="J989" s="485">
        <v>0</v>
      </c>
      <c r="K989" s="160">
        <v>0</v>
      </c>
      <c r="L989" s="295">
        <f>I989+J989+K989</f>
        <v>0</v>
      </c>
      <c r="M989" s="12" t="str">
        <f t="shared" si="215"/>
        <v/>
      </c>
      <c r="N989" s="13"/>
    </row>
    <row r="990" spans="2:14" hidden="1">
      <c r="B990" s="292"/>
      <c r="C990" s="285">
        <v>2190</v>
      </c>
      <c r="D990" s="345" t="s">
        <v>212</v>
      </c>
      <c r="E990" s="287">
        <f>F990+G990+H990</f>
        <v>0</v>
      </c>
      <c r="F990" s="173"/>
      <c r="G990" s="174"/>
      <c r="H990" s="1409"/>
      <c r="I990" s="173"/>
      <c r="J990" s="174"/>
      <c r="K990" s="1409"/>
      <c r="L990" s="287">
        <f>I990+J990+K990</f>
        <v>0</v>
      </c>
      <c r="M990" s="12" t="str">
        <f t="shared" si="215"/>
        <v/>
      </c>
      <c r="N990" s="13"/>
    </row>
    <row r="991" spans="2:14" hidden="1">
      <c r="B991" s="272">
        <v>2200</v>
      </c>
      <c r="C991" s="1914" t="s">
        <v>213</v>
      </c>
      <c r="D991" s="1915"/>
      <c r="E991" s="310">
        <f t="shared" ref="E991:L991" si="218">SUM(E992:E993)</f>
        <v>0</v>
      </c>
      <c r="F991" s="274">
        <f t="shared" si="218"/>
        <v>0</v>
      </c>
      <c r="G991" s="275">
        <f t="shared" si="218"/>
        <v>0</v>
      </c>
      <c r="H991" s="276">
        <f t="shared" si="218"/>
        <v>0</v>
      </c>
      <c r="I991" s="274">
        <f t="shared" si="218"/>
        <v>0</v>
      </c>
      <c r="J991" s="275">
        <f t="shared" si="218"/>
        <v>0</v>
      </c>
      <c r="K991" s="276">
        <f t="shared" si="218"/>
        <v>0</v>
      </c>
      <c r="L991" s="310">
        <f t="shared" si="218"/>
        <v>0</v>
      </c>
      <c r="M991" s="12" t="str">
        <f t="shared" si="215"/>
        <v/>
      </c>
      <c r="N991" s="13"/>
    </row>
    <row r="992" spans="2:14" hidden="1">
      <c r="B992" s="292"/>
      <c r="C992" s="279">
        <v>2221</v>
      </c>
      <c r="D992" s="280" t="s">
        <v>300</v>
      </c>
      <c r="E992" s="281">
        <f>F992+G992+H992</f>
        <v>0</v>
      </c>
      <c r="F992" s="152"/>
      <c r="G992" s="153"/>
      <c r="H992" s="1406"/>
      <c r="I992" s="152"/>
      <c r="J992" s="153"/>
      <c r="K992" s="1406"/>
      <c r="L992" s="281">
        <f>I992+J992+K992</f>
        <v>0</v>
      </c>
      <c r="M992" s="12" t="str">
        <f t="shared" si="215"/>
        <v/>
      </c>
      <c r="N992" s="13"/>
    </row>
    <row r="993" spans="2:14" hidden="1">
      <c r="B993" s="292"/>
      <c r="C993" s="285">
        <v>2224</v>
      </c>
      <c r="D993" s="286" t="s">
        <v>214</v>
      </c>
      <c r="E993" s="287">
        <f>F993+G993+H993</f>
        <v>0</v>
      </c>
      <c r="F993" s="173"/>
      <c r="G993" s="174"/>
      <c r="H993" s="1409"/>
      <c r="I993" s="173"/>
      <c r="J993" s="174"/>
      <c r="K993" s="1409"/>
      <c r="L993" s="287">
        <f>I993+J993+K993</f>
        <v>0</v>
      </c>
      <c r="M993" s="12" t="str">
        <f t="shared" si="215"/>
        <v/>
      </c>
      <c r="N993" s="13"/>
    </row>
    <row r="994" spans="2:14" hidden="1">
      <c r="B994" s="272">
        <v>2500</v>
      </c>
      <c r="C994" s="1914" t="s">
        <v>215</v>
      </c>
      <c r="D994" s="1915"/>
      <c r="E994" s="310">
        <f>F994+G994+H994</f>
        <v>0</v>
      </c>
      <c r="F994" s="1410"/>
      <c r="G994" s="1411"/>
      <c r="H994" s="1412"/>
      <c r="I994" s="1410"/>
      <c r="J994" s="1411"/>
      <c r="K994" s="1412"/>
      <c r="L994" s="310">
        <f>I994+J994+K994</f>
        <v>0</v>
      </c>
      <c r="M994" s="12" t="str">
        <f t="shared" si="215"/>
        <v/>
      </c>
      <c r="N994" s="13"/>
    </row>
    <row r="995" spans="2:14" hidden="1">
      <c r="B995" s="272">
        <v>2600</v>
      </c>
      <c r="C995" s="1922" t="s">
        <v>216</v>
      </c>
      <c r="D995" s="1923"/>
      <c r="E995" s="310">
        <f>F995+G995+H995</f>
        <v>0</v>
      </c>
      <c r="F995" s="1410"/>
      <c r="G995" s="1411"/>
      <c r="H995" s="1412"/>
      <c r="I995" s="1410"/>
      <c r="J995" s="1411"/>
      <c r="K995" s="1412"/>
      <c r="L995" s="310">
        <f>I995+J995+K995</f>
        <v>0</v>
      </c>
      <c r="M995" s="12" t="str">
        <f t="shared" si="215"/>
        <v/>
      </c>
      <c r="N995" s="13"/>
    </row>
    <row r="996" spans="2:14" hidden="1">
      <c r="B996" s="272">
        <v>2700</v>
      </c>
      <c r="C996" s="1922" t="s">
        <v>217</v>
      </c>
      <c r="D996" s="1923"/>
      <c r="E996" s="310">
        <f>F996+G996+H996</f>
        <v>0</v>
      </c>
      <c r="F996" s="1410"/>
      <c r="G996" s="1411"/>
      <c r="H996" s="1412"/>
      <c r="I996" s="1410"/>
      <c r="J996" s="1411"/>
      <c r="K996" s="1412"/>
      <c r="L996" s="310">
        <f>I996+J996+K996</f>
        <v>0</v>
      </c>
      <c r="M996" s="12" t="str">
        <f t="shared" si="215"/>
        <v/>
      </c>
      <c r="N996" s="13"/>
    </row>
    <row r="997" spans="2:14" hidden="1">
      <c r="B997" s="272">
        <v>2800</v>
      </c>
      <c r="C997" s="1922" t="s">
        <v>1644</v>
      </c>
      <c r="D997" s="1923"/>
      <c r="E997" s="310">
        <f t="shared" ref="E997:L997" si="219">SUM(E998:E1000)</f>
        <v>0</v>
      </c>
      <c r="F997" s="274">
        <f t="shared" si="219"/>
        <v>0</v>
      </c>
      <c r="G997" s="275">
        <f t="shared" si="219"/>
        <v>0</v>
      </c>
      <c r="H997" s="276">
        <f t="shared" si="219"/>
        <v>0</v>
      </c>
      <c r="I997" s="274">
        <f t="shared" si="219"/>
        <v>0</v>
      </c>
      <c r="J997" s="275">
        <f t="shared" si="219"/>
        <v>0</v>
      </c>
      <c r="K997" s="276">
        <f t="shared" si="219"/>
        <v>0</v>
      </c>
      <c r="L997" s="310">
        <f t="shared" si="219"/>
        <v>0</v>
      </c>
      <c r="M997" s="12" t="str">
        <f t="shared" si="215"/>
        <v/>
      </c>
      <c r="N997" s="13"/>
    </row>
    <row r="998" spans="2:14" hidden="1">
      <c r="B998" s="292"/>
      <c r="C998" s="279">
        <v>2810</v>
      </c>
      <c r="D998" s="340" t="s">
        <v>2169</v>
      </c>
      <c r="E998" s="281">
        <f>F998+G998+H998</f>
        <v>0</v>
      </c>
      <c r="F998" s="152"/>
      <c r="G998" s="153"/>
      <c r="H998" s="1406"/>
      <c r="I998" s="152"/>
      <c r="J998" s="153"/>
      <c r="K998" s="1406"/>
      <c r="L998" s="281">
        <f>I998+J998+K998</f>
        <v>0</v>
      </c>
      <c r="M998" s="12" t="str">
        <f t="shared" si="215"/>
        <v/>
      </c>
      <c r="N998" s="13"/>
    </row>
    <row r="999" spans="2:14" hidden="1">
      <c r="B999" s="341"/>
      <c r="C999" s="293">
        <v>2820</v>
      </c>
      <c r="D999" s="342" t="s">
        <v>2170</v>
      </c>
      <c r="E999" s="295">
        <f>F999+G999+H999</f>
        <v>0</v>
      </c>
      <c r="F999" s="158"/>
      <c r="G999" s="159"/>
      <c r="H999" s="1408"/>
      <c r="I999" s="158"/>
      <c r="J999" s="159"/>
      <c r="K999" s="1408"/>
      <c r="L999" s="295">
        <f>I999+J999+K999</f>
        <v>0</v>
      </c>
      <c r="M999" s="12" t="str">
        <f t="shared" si="215"/>
        <v/>
      </c>
      <c r="N999" s="13"/>
    </row>
    <row r="1000" spans="2:14" ht="31.5" hidden="1">
      <c r="B1000" s="292"/>
      <c r="C1000" s="285">
        <v>2890</v>
      </c>
      <c r="D1000" s="343" t="s">
        <v>2171</v>
      </c>
      <c r="E1000" s="287">
        <f>F1000+G1000+H1000</f>
        <v>0</v>
      </c>
      <c r="F1000" s="173"/>
      <c r="G1000" s="174"/>
      <c r="H1000" s="1409"/>
      <c r="I1000" s="173"/>
      <c r="J1000" s="174"/>
      <c r="K1000" s="1409"/>
      <c r="L1000" s="287">
        <f>I1000+J1000+K1000</f>
        <v>0</v>
      </c>
      <c r="M1000" s="12" t="str">
        <f t="shared" si="215"/>
        <v/>
      </c>
      <c r="N1000" s="13"/>
    </row>
    <row r="1001" spans="2:14" hidden="1">
      <c r="B1001" s="272">
        <v>2900</v>
      </c>
      <c r="C1001" s="1914" t="s">
        <v>218</v>
      </c>
      <c r="D1001" s="1915"/>
      <c r="E1001" s="310">
        <f t="shared" ref="E1001:L1001" si="220">SUM(E1002:E1009)</f>
        <v>0</v>
      </c>
      <c r="F1001" s="274">
        <f t="shared" si="220"/>
        <v>0</v>
      </c>
      <c r="G1001" s="274">
        <f t="shared" si="220"/>
        <v>0</v>
      </c>
      <c r="H1001" s="274">
        <f t="shared" si="220"/>
        <v>0</v>
      </c>
      <c r="I1001" s="274">
        <f t="shared" si="220"/>
        <v>0</v>
      </c>
      <c r="J1001" s="274">
        <f t="shared" si="220"/>
        <v>0</v>
      </c>
      <c r="K1001" s="274">
        <f t="shared" si="220"/>
        <v>0</v>
      </c>
      <c r="L1001" s="274">
        <f t="shared" si="220"/>
        <v>0</v>
      </c>
      <c r="M1001" s="12" t="str">
        <f t="shared" si="215"/>
        <v/>
      </c>
      <c r="N1001" s="13"/>
    </row>
    <row r="1002" spans="2:14" hidden="1">
      <c r="B1002" s="346"/>
      <c r="C1002" s="279">
        <v>2910</v>
      </c>
      <c r="D1002" s="347" t="s">
        <v>1988</v>
      </c>
      <c r="E1002" s="281">
        <f t="shared" ref="E1002:E1009" si="221">F1002+G1002+H1002</f>
        <v>0</v>
      </c>
      <c r="F1002" s="152"/>
      <c r="G1002" s="153"/>
      <c r="H1002" s="1406"/>
      <c r="I1002" s="152"/>
      <c r="J1002" s="153"/>
      <c r="K1002" s="1406"/>
      <c r="L1002" s="281">
        <f t="shared" ref="L1002:L1009" si="222">I1002+J1002+K1002</f>
        <v>0</v>
      </c>
      <c r="M1002" s="12" t="str">
        <f t="shared" si="215"/>
        <v/>
      </c>
      <c r="N1002" s="13"/>
    </row>
    <row r="1003" spans="2:14" hidden="1">
      <c r="B1003" s="346"/>
      <c r="C1003" s="279">
        <v>2920</v>
      </c>
      <c r="D1003" s="347" t="s">
        <v>219</v>
      </c>
      <c r="E1003" s="281">
        <f t="shared" si="221"/>
        <v>0</v>
      </c>
      <c r="F1003" s="152"/>
      <c r="G1003" s="153"/>
      <c r="H1003" s="1406"/>
      <c r="I1003" s="152"/>
      <c r="J1003" s="153"/>
      <c r="K1003" s="1406"/>
      <c r="L1003" s="281">
        <f t="shared" si="222"/>
        <v>0</v>
      </c>
      <c r="M1003" s="12" t="str">
        <f t="shared" si="215"/>
        <v/>
      </c>
      <c r="N1003" s="13"/>
    </row>
    <row r="1004" spans="2:14" ht="31.5" hidden="1">
      <c r="B1004" s="346"/>
      <c r="C1004" s="324">
        <v>2969</v>
      </c>
      <c r="D1004" s="348" t="s">
        <v>220</v>
      </c>
      <c r="E1004" s="326">
        <f t="shared" si="221"/>
        <v>0</v>
      </c>
      <c r="F1004" s="445"/>
      <c r="G1004" s="446"/>
      <c r="H1004" s="1413"/>
      <c r="I1004" s="445"/>
      <c r="J1004" s="446"/>
      <c r="K1004" s="1413"/>
      <c r="L1004" s="326">
        <f t="shared" si="222"/>
        <v>0</v>
      </c>
      <c r="M1004" s="12" t="str">
        <f t="shared" si="215"/>
        <v/>
      </c>
      <c r="N1004" s="13"/>
    </row>
    <row r="1005" spans="2:14" ht="31.5" hidden="1">
      <c r="B1005" s="346"/>
      <c r="C1005" s="349">
        <v>2970</v>
      </c>
      <c r="D1005" s="350" t="s">
        <v>221</v>
      </c>
      <c r="E1005" s="351">
        <f t="shared" si="221"/>
        <v>0</v>
      </c>
      <c r="F1005" s="624"/>
      <c r="G1005" s="625"/>
      <c r="H1005" s="1414"/>
      <c r="I1005" s="624"/>
      <c r="J1005" s="625"/>
      <c r="K1005" s="1414"/>
      <c r="L1005" s="351">
        <f t="shared" si="222"/>
        <v>0</v>
      </c>
      <c r="M1005" s="12" t="str">
        <f t="shared" si="215"/>
        <v/>
      </c>
      <c r="N1005" s="13"/>
    </row>
    <row r="1006" spans="2:14" hidden="1">
      <c r="B1006" s="346"/>
      <c r="C1006" s="333">
        <v>2989</v>
      </c>
      <c r="D1006" s="355" t="s">
        <v>222</v>
      </c>
      <c r="E1006" s="335">
        <f t="shared" si="221"/>
        <v>0</v>
      </c>
      <c r="F1006" s="589"/>
      <c r="G1006" s="590"/>
      <c r="H1006" s="1415"/>
      <c r="I1006" s="589"/>
      <c r="J1006" s="590"/>
      <c r="K1006" s="1415"/>
      <c r="L1006" s="335">
        <f t="shared" si="222"/>
        <v>0</v>
      </c>
      <c r="M1006" s="12" t="str">
        <f t="shared" si="215"/>
        <v/>
      </c>
      <c r="N1006" s="13"/>
    </row>
    <row r="1007" spans="2:14" hidden="1">
      <c r="B1007" s="292"/>
      <c r="C1007" s="318">
        <v>2990</v>
      </c>
      <c r="D1007" s="356" t="s">
        <v>2007</v>
      </c>
      <c r="E1007" s="320">
        <f t="shared" si="221"/>
        <v>0</v>
      </c>
      <c r="F1007" s="450"/>
      <c r="G1007" s="451"/>
      <c r="H1007" s="1416"/>
      <c r="I1007" s="450"/>
      <c r="J1007" s="451"/>
      <c r="K1007" s="1416"/>
      <c r="L1007" s="320">
        <f t="shared" si="222"/>
        <v>0</v>
      </c>
      <c r="M1007" s="12" t="str">
        <f t="shared" si="215"/>
        <v/>
      </c>
      <c r="N1007" s="13"/>
    </row>
    <row r="1008" spans="2:14" hidden="1">
      <c r="B1008" s="292"/>
      <c r="C1008" s="318">
        <v>2991</v>
      </c>
      <c r="D1008" s="356" t="s">
        <v>223</v>
      </c>
      <c r="E1008" s="320">
        <f t="shared" si="221"/>
        <v>0</v>
      </c>
      <c r="F1008" s="450"/>
      <c r="G1008" s="451"/>
      <c r="H1008" s="1416"/>
      <c r="I1008" s="450"/>
      <c r="J1008" s="451"/>
      <c r="K1008" s="1416"/>
      <c r="L1008" s="320">
        <f t="shared" si="222"/>
        <v>0</v>
      </c>
      <c r="M1008" s="12" t="str">
        <f t="shared" si="215"/>
        <v/>
      </c>
      <c r="N1008" s="13"/>
    </row>
    <row r="1009" spans="2:14" hidden="1">
      <c r="B1009" s="292"/>
      <c r="C1009" s="285">
        <v>2992</v>
      </c>
      <c r="D1009" s="357" t="s">
        <v>224</v>
      </c>
      <c r="E1009" s="287">
        <f t="shared" si="221"/>
        <v>0</v>
      </c>
      <c r="F1009" s="173"/>
      <c r="G1009" s="174"/>
      <c r="H1009" s="1409"/>
      <c r="I1009" s="173"/>
      <c r="J1009" s="174"/>
      <c r="K1009" s="1409"/>
      <c r="L1009" s="287">
        <f t="shared" si="222"/>
        <v>0</v>
      </c>
      <c r="M1009" s="12" t="str">
        <f t="shared" ref="M1009:M1040" si="223">(IF($E1009&lt;&gt;0,$M$2,IF($L1009&lt;&gt;0,$M$2,"")))</f>
        <v/>
      </c>
      <c r="N1009" s="13"/>
    </row>
    <row r="1010" spans="2:14" hidden="1">
      <c r="B1010" s="272">
        <v>3300</v>
      </c>
      <c r="C1010" s="358" t="s">
        <v>2038</v>
      </c>
      <c r="D1010" s="1468"/>
      <c r="E1010" s="310">
        <f t="shared" ref="E1010:L1010" si="224">SUM(E1011:E1015)</f>
        <v>0</v>
      </c>
      <c r="F1010" s="274">
        <f t="shared" si="224"/>
        <v>0</v>
      </c>
      <c r="G1010" s="275">
        <f t="shared" si="224"/>
        <v>0</v>
      </c>
      <c r="H1010" s="276">
        <f t="shared" si="224"/>
        <v>0</v>
      </c>
      <c r="I1010" s="274">
        <f t="shared" si="224"/>
        <v>0</v>
      </c>
      <c r="J1010" s="275">
        <f t="shared" si="224"/>
        <v>0</v>
      </c>
      <c r="K1010" s="276">
        <f t="shared" si="224"/>
        <v>0</v>
      </c>
      <c r="L1010" s="310">
        <f t="shared" si="224"/>
        <v>0</v>
      </c>
      <c r="M1010" s="12" t="str">
        <f t="shared" si="223"/>
        <v/>
      </c>
      <c r="N1010" s="13"/>
    </row>
    <row r="1011" spans="2:14" hidden="1">
      <c r="B1011" s="291"/>
      <c r="C1011" s="279">
        <v>3301</v>
      </c>
      <c r="D1011" s="359" t="s">
        <v>225</v>
      </c>
      <c r="E1011" s="281">
        <f t="shared" ref="E1011:E1018" si="225">F1011+G1011+H1011</f>
        <v>0</v>
      </c>
      <c r="F1011" s="482">
        <v>0</v>
      </c>
      <c r="G1011" s="483">
        <v>0</v>
      </c>
      <c r="H1011" s="154">
        <v>0</v>
      </c>
      <c r="I1011" s="482">
        <v>0</v>
      </c>
      <c r="J1011" s="483">
        <v>0</v>
      </c>
      <c r="K1011" s="154">
        <v>0</v>
      </c>
      <c r="L1011" s="281">
        <f t="shared" ref="L1011:L1018" si="226">I1011+J1011+K1011</f>
        <v>0</v>
      </c>
      <c r="M1011" s="12" t="str">
        <f t="shared" si="223"/>
        <v/>
      </c>
      <c r="N1011" s="13"/>
    </row>
    <row r="1012" spans="2:14" hidden="1">
      <c r="B1012" s="291"/>
      <c r="C1012" s="293">
        <v>3302</v>
      </c>
      <c r="D1012" s="360" t="s">
        <v>702</v>
      </c>
      <c r="E1012" s="295">
        <f t="shared" si="225"/>
        <v>0</v>
      </c>
      <c r="F1012" s="484">
        <v>0</v>
      </c>
      <c r="G1012" s="485">
        <v>0</v>
      </c>
      <c r="H1012" s="160">
        <v>0</v>
      </c>
      <c r="I1012" s="484">
        <v>0</v>
      </c>
      <c r="J1012" s="485">
        <v>0</v>
      </c>
      <c r="K1012" s="160">
        <v>0</v>
      </c>
      <c r="L1012" s="295">
        <f t="shared" si="226"/>
        <v>0</v>
      </c>
      <c r="M1012" s="12" t="str">
        <f t="shared" si="223"/>
        <v/>
      </c>
      <c r="N1012" s="13"/>
    </row>
    <row r="1013" spans="2:14" hidden="1">
      <c r="B1013" s="291"/>
      <c r="C1013" s="293">
        <v>3304</v>
      </c>
      <c r="D1013" s="360" t="s">
        <v>226</v>
      </c>
      <c r="E1013" s="295">
        <f t="shared" si="225"/>
        <v>0</v>
      </c>
      <c r="F1013" s="484">
        <v>0</v>
      </c>
      <c r="G1013" s="485">
        <v>0</v>
      </c>
      <c r="H1013" s="160">
        <v>0</v>
      </c>
      <c r="I1013" s="484">
        <v>0</v>
      </c>
      <c r="J1013" s="485">
        <v>0</v>
      </c>
      <c r="K1013" s="160">
        <v>0</v>
      </c>
      <c r="L1013" s="295">
        <f t="shared" si="226"/>
        <v>0</v>
      </c>
      <c r="M1013" s="12" t="str">
        <f t="shared" si="223"/>
        <v/>
      </c>
      <c r="N1013" s="13"/>
    </row>
    <row r="1014" spans="2:14" ht="47.25" hidden="1">
      <c r="B1014" s="291"/>
      <c r="C1014" s="285">
        <v>3306</v>
      </c>
      <c r="D1014" s="361" t="s">
        <v>2172</v>
      </c>
      <c r="E1014" s="295">
        <f t="shared" si="225"/>
        <v>0</v>
      </c>
      <c r="F1014" s="484">
        <v>0</v>
      </c>
      <c r="G1014" s="485">
        <v>0</v>
      </c>
      <c r="H1014" s="160">
        <v>0</v>
      </c>
      <c r="I1014" s="484">
        <v>0</v>
      </c>
      <c r="J1014" s="485">
        <v>0</v>
      </c>
      <c r="K1014" s="160">
        <v>0</v>
      </c>
      <c r="L1014" s="295">
        <f t="shared" si="226"/>
        <v>0</v>
      </c>
      <c r="M1014" s="12" t="str">
        <f t="shared" si="223"/>
        <v/>
      </c>
      <c r="N1014" s="13"/>
    </row>
    <row r="1015" spans="2:14" hidden="1">
      <c r="B1015" s="291"/>
      <c r="C1015" s="285">
        <v>3307</v>
      </c>
      <c r="D1015" s="361" t="s">
        <v>2049</v>
      </c>
      <c r="E1015" s="287">
        <f t="shared" si="225"/>
        <v>0</v>
      </c>
      <c r="F1015" s="486">
        <v>0</v>
      </c>
      <c r="G1015" s="487">
        <v>0</v>
      </c>
      <c r="H1015" s="175">
        <v>0</v>
      </c>
      <c r="I1015" s="486">
        <v>0</v>
      </c>
      <c r="J1015" s="487">
        <v>0</v>
      </c>
      <c r="K1015" s="175">
        <v>0</v>
      </c>
      <c r="L1015" s="287">
        <f t="shared" si="226"/>
        <v>0</v>
      </c>
      <c r="M1015" s="12" t="str">
        <f t="shared" si="223"/>
        <v/>
      </c>
      <c r="N1015" s="13"/>
    </row>
    <row r="1016" spans="2:14" hidden="1">
      <c r="B1016" s="272">
        <v>3900</v>
      </c>
      <c r="C1016" s="1914" t="s">
        <v>227</v>
      </c>
      <c r="D1016" s="1915"/>
      <c r="E1016" s="310">
        <f t="shared" si="225"/>
        <v>0</v>
      </c>
      <c r="F1016" s="1458">
        <v>0</v>
      </c>
      <c r="G1016" s="1459">
        <v>0</v>
      </c>
      <c r="H1016" s="1460">
        <v>0</v>
      </c>
      <c r="I1016" s="1458">
        <v>0</v>
      </c>
      <c r="J1016" s="1459">
        <v>0</v>
      </c>
      <c r="K1016" s="1460">
        <v>0</v>
      </c>
      <c r="L1016" s="310">
        <f t="shared" si="226"/>
        <v>0</v>
      </c>
      <c r="M1016" s="12" t="str">
        <f t="shared" si="223"/>
        <v/>
      </c>
      <c r="N1016" s="13"/>
    </row>
    <row r="1017" spans="2:14" hidden="1">
      <c r="B1017" s="272">
        <v>4000</v>
      </c>
      <c r="C1017" s="1914" t="s">
        <v>228</v>
      </c>
      <c r="D1017" s="1915"/>
      <c r="E1017" s="310">
        <f t="shared" si="225"/>
        <v>0</v>
      </c>
      <c r="F1017" s="1410"/>
      <c r="G1017" s="1411"/>
      <c r="H1017" s="1412"/>
      <c r="I1017" s="1410"/>
      <c r="J1017" s="1411"/>
      <c r="K1017" s="1412"/>
      <c r="L1017" s="310">
        <f t="shared" si="226"/>
        <v>0</v>
      </c>
      <c r="M1017" s="12" t="str">
        <f t="shared" si="223"/>
        <v/>
      </c>
      <c r="N1017" s="13"/>
    </row>
    <row r="1018" spans="2:14" hidden="1">
      <c r="B1018" s="272">
        <v>4100</v>
      </c>
      <c r="C1018" s="1914" t="s">
        <v>229</v>
      </c>
      <c r="D1018" s="1915"/>
      <c r="E1018" s="310">
        <f t="shared" si="225"/>
        <v>0</v>
      </c>
      <c r="F1018" s="1459">
        <v>0</v>
      </c>
      <c r="G1018" s="1459">
        <v>0</v>
      </c>
      <c r="H1018" s="1460">
        <v>0</v>
      </c>
      <c r="I1018" s="1711">
        <v>0</v>
      </c>
      <c r="J1018" s="1459">
        <v>0</v>
      </c>
      <c r="K1018" s="1459">
        <v>0</v>
      </c>
      <c r="L1018" s="310">
        <f t="shared" si="226"/>
        <v>0</v>
      </c>
      <c r="M1018" s="12" t="str">
        <f t="shared" si="223"/>
        <v/>
      </c>
      <c r="N1018" s="13"/>
    </row>
    <row r="1019" spans="2:14" hidden="1">
      <c r="B1019" s="272">
        <v>4200</v>
      </c>
      <c r="C1019" s="1914" t="s">
        <v>230</v>
      </c>
      <c r="D1019" s="1915"/>
      <c r="E1019" s="310">
        <f t="shared" ref="E1019:L1019" si="227">SUM(E1020:E1025)</f>
        <v>0</v>
      </c>
      <c r="F1019" s="274">
        <f t="shared" si="227"/>
        <v>0</v>
      </c>
      <c r="G1019" s="275">
        <f t="shared" si="227"/>
        <v>0</v>
      </c>
      <c r="H1019" s="276">
        <f t="shared" si="227"/>
        <v>0</v>
      </c>
      <c r="I1019" s="274">
        <f t="shared" si="227"/>
        <v>0</v>
      </c>
      <c r="J1019" s="275">
        <f t="shared" si="227"/>
        <v>0</v>
      </c>
      <c r="K1019" s="276">
        <f t="shared" si="227"/>
        <v>0</v>
      </c>
      <c r="L1019" s="310">
        <f t="shared" si="227"/>
        <v>0</v>
      </c>
      <c r="M1019" s="12" t="str">
        <f t="shared" si="223"/>
        <v/>
      </c>
      <c r="N1019" s="13"/>
    </row>
    <row r="1020" spans="2:14" hidden="1">
      <c r="B1020" s="362"/>
      <c r="C1020" s="279">
        <v>4201</v>
      </c>
      <c r="D1020" s="280" t="s">
        <v>231</v>
      </c>
      <c r="E1020" s="281">
        <f t="shared" ref="E1020:E1025" si="228">F1020+G1020+H1020</f>
        <v>0</v>
      </c>
      <c r="F1020" s="152"/>
      <c r="G1020" s="153"/>
      <c r="H1020" s="1406"/>
      <c r="I1020" s="152"/>
      <c r="J1020" s="153"/>
      <c r="K1020" s="1406"/>
      <c r="L1020" s="281">
        <f t="shared" ref="L1020:L1025" si="229">I1020+J1020+K1020</f>
        <v>0</v>
      </c>
      <c r="M1020" s="12" t="str">
        <f t="shared" si="223"/>
        <v/>
      </c>
      <c r="N1020" s="13"/>
    </row>
    <row r="1021" spans="2:14" hidden="1">
      <c r="B1021" s="362"/>
      <c r="C1021" s="293">
        <v>4202</v>
      </c>
      <c r="D1021" s="363" t="s">
        <v>232</v>
      </c>
      <c r="E1021" s="295">
        <f t="shared" si="228"/>
        <v>0</v>
      </c>
      <c r="F1021" s="158"/>
      <c r="G1021" s="159"/>
      <c r="H1021" s="1408"/>
      <c r="I1021" s="158"/>
      <c r="J1021" s="159"/>
      <c r="K1021" s="1408"/>
      <c r="L1021" s="295">
        <f t="shared" si="229"/>
        <v>0</v>
      </c>
      <c r="M1021" s="12" t="str">
        <f t="shared" si="223"/>
        <v/>
      </c>
      <c r="N1021" s="13"/>
    </row>
    <row r="1022" spans="2:14" hidden="1">
      <c r="B1022" s="362"/>
      <c r="C1022" s="293">
        <v>4214</v>
      </c>
      <c r="D1022" s="363" t="s">
        <v>233</v>
      </c>
      <c r="E1022" s="295">
        <f t="shared" si="228"/>
        <v>0</v>
      </c>
      <c r="F1022" s="158"/>
      <c r="G1022" s="159"/>
      <c r="H1022" s="1408"/>
      <c r="I1022" s="158"/>
      <c r="J1022" s="159"/>
      <c r="K1022" s="1408"/>
      <c r="L1022" s="295">
        <f t="shared" si="229"/>
        <v>0</v>
      </c>
      <c r="M1022" s="12" t="str">
        <f t="shared" si="223"/>
        <v/>
      </c>
      <c r="N1022" s="13"/>
    </row>
    <row r="1023" spans="2:14" hidden="1">
      <c r="B1023" s="362"/>
      <c r="C1023" s="293">
        <v>4217</v>
      </c>
      <c r="D1023" s="363" t="s">
        <v>234</v>
      </c>
      <c r="E1023" s="295">
        <f t="shared" si="228"/>
        <v>0</v>
      </c>
      <c r="F1023" s="158"/>
      <c r="G1023" s="159"/>
      <c r="H1023" s="1408"/>
      <c r="I1023" s="158"/>
      <c r="J1023" s="159"/>
      <c r="K1023" s="1408"/>
      <c r="L1023" s="295">
        <f t="shared" si="229"/>
        <v>0</v>
      </c>
      <c r="M1023" s="12" t="str">
        <f t="shared" si="223"/>
        <v/>
      </c>
      <c r="N1023" s="13"/>
    </row>
    <row r="1024" spans="2:14" hidden="1">
      <c r="B1024" s="362"/>
      <c r="C1024" s="293">
        <v>4218</v>
      </c>
      <c r="D1024" s="294" t="s">
        <v>235</v>
      </c>
      <c r="E1024" s="295">
        <f t="shared" si="228"/>
        <v>0</v>
      </c>
      <c r="F1024" s="158"/>
      <c r="G1024" s="159"/>
      <c r="H1024" s="1408"/>
      <c r="I1024" s="158"/>
      <c r="J1024" s="159"/>
      <c r="K1024" s="1408"/>
      <c r="L1024" s="295">
        <f t="shared" si="229"/>
        <v>0</v>
      </c>
      <c r="M1024" s="12" t="str">
        <f t="shared" si="223"/>
        <v/>
      </c>
      <c r="N1024" s="13"/>
    </row>
    <row r="1025" spans="2:14" hidden="1">
      <c r="B1025" s="362"/>
      <c r="C1025" s="285">
        <v>4219</v>
      </c>
      <c r="D1025" s="343" t="s">
        <v>236</v>
      </c>
      <c r="E1025" s="287">
        <f t="shared" si="228"/>
        <v>0</v>
      </c>
      <c r="F1025" s="173"/>
      <c r="G1025" s="174"/>
      <c r="H1025" s="1409"/>
      <c r="I1025" s="173"/>
      <c r="J1025" s="174"/>
      <c r="K1025" s="1409"/>
      <c r="L1025" s="287">
        <f t="shared" si="229"/>
        <v>0</v>
      </c>
      <c r="M1025" s="12" t="str">
        <f t="shared" si="223"/>
        <v/>
      </c>
      <c r="N1025" s="13"/>
    </row>
    <row r="1026" spans="2:14" hidden="1">
      <c r="B1026" s="272">
        <v>4300</v>
      </c>
      <c r="C1026" s="1914" t="s">
        <v>1645</v>
      </c>
      <c r="D1026" s="1915"/>
      <c r="E1026" s="310">
        <f t="shared" ref="E1026:L1026" si="230">SUM(E1027:E1029)</f>
        <v>0</v>
      </c>
      <c r="F1026" s="274">
        <f t="shared" si="230"/>
        <v>0</v>
      </c>
      <c r="G1026" s="275">
        <f t="shared" si="230"/>
        <v>0</v>
      </c>
      <c r="H1026" s="276">
        <f t="shared" si="230"/>
        <v>0</v>
      </c>
      <c r="I1026" s="274">
        <f t="shared" si="230"/>
        <v>0</v>
      </c>
      <c r="J1026" s="275">
        <f t="shared" si="230"/>
        <v>0</v>
      </c>
      <c r="K1026" s="276">
        <f t="shared" si="230"/>
        <v>0</v>
      </c>
      <c r="L1026" s="310">
        <f t="shared" si="230"/>
        <v>0</v>
      </c>
      <c r="M1026" s="12" t="str">
        <f t="shared" si="223"/>
        <v/>
      </c>
      <c r="N1026" s="13"/>
    </row>
    <row r="1027" spans="2:14" hidden="1">
      <c r="B1027" s="362"/>
      <c r="C1027" s="279">
        <v>4301</v>
      </c>
      <c r="D1027" s="311" t="s">
        <v>237</v>
      </c>
      <c r="E1027" s="281">
        <f t="shared" ref="E1027:E1032" si="231">F1027+G1027+H1027</f>
        <v>0</v>
      </c>
      <c r="F1027" s="152"/>
      <c r="G1027" s="153"/>
      <c r="H1027" s="1406"/>
      <c r="I1027" s="152"/>
      <c r="J1027" s="153"/>
      <c r="K1027" s="1406"/>
      <c r="L1027" s="281">
        <f t="shared" ref="L1027:L1032" si="232">I1027+J1027+K1027</f>
        <v>0</v>
      </c>
      <c r="M1027" s="12" t="str">
        <f t="shared" si="223"/>
        <v/>
      </c>
      <c r="N1027" s="13"/>
    </row>
    <row r="1028" spans="2:14" hidden="1">
      <c r="B1028" s="362"/>
      <c r="C1028" s="293">
        <v>4302</v>
      </c>
      <c r="D1028" s="363" t="s">
        <v>238</v>
      </c>
      <c r="E1028" s="295">
        <f t="shared" si="231"/>
        <v>0</v>
      </c>
      <c r="F1028" s="158"/>
      <c r="G1028" s="159"/>
      <c r="H1028" s="1408"/>
      <c r="I1028" s="158"/>
      <c r="J1028" s="159"/>
      <c r="K1028" s="1408"/>
      <c r="L1028" s="295">
        <f t="shared" si="232"/>
        <v>0</v>
      </c>
      <c r="M1028" s="12" t="str">
        <f t="shared" si="223"/>
        <v/>
      </c>
      <c r="N1028" s="13"/>
    </row>
    <row r="1029" spans="2:14" hidden="1">
      <c r="B1029" s="362"/>
      <c r="C1029" s="285">
        <v>4309</v>
      </c>
      <c r="D1029" s="301" t="s">
        <v>239</v>
      </c>
      <c r="E1029" s="287">
        <f t="shared" si="231"/>
        <v>0</v>
      </c>
      <c r="F1029" s="173"/>
      <c r="G1029" s="174"/>
      <c r="H1029" s="1409"/>
      <c r="I1029" s="173"/>
      <c r="J1029" s="174"/>
      <c r="K1029" s="1409"/>
      <c r="L1029" s="287">
        <f t="shared" si="232"/>
        <v>0</v>
      </c>
      <c r="M1029" s="12" t="str">
        <f t="shared" si="223"/>
        <v/>
      </c>
      <c r="N1029" s="13"/>
    </row>
    <row r="1030" spans="2:14" hidden="1">
      <c r="B1030" s="272">
        <v>4400</v>
      </c>
      <c r="C1030" s="1914" t="s">
        <v>1642</v>
      </c>
      <c r="D1030" s="1915"/>
      <c r="E1030" s="310">
        <f t="shared" si="231"/>
        <v>0</v>
      </c>
      <c r="F1030" s="1410"/>
      <c r="G1030" s="1411"/>
      <c r="H1030" s="1412"/>
      <c r="I1030" s="1410"/>
      <c r="J1030" s="1411"/>
      <c r="K1030" s="1412"/>
      <c r="L1030" s="310">
        <f t="shared" si="232"/>
        <v>0</v>
      </c>
      <c r="M1030" s="12" t="str">
        <f t="shared" si="223"/>
        <v/>
      </c>
      <c r="N1030" s="13"/>
    </row>
    <row r="1031" spans="2:14" hidden="1">
      <c r="B1031" s="272">
        <v>4500</v>
      </c>
      <c r="C1031" s="1914" t="s">
        <v>1643</v>
      </c>
      <c r="D1031" s="1915"/>
      <c r="E1031" s="310">
        <f t="shared" si="231"/>
        <v>0</v>
      </c>
      <c r="F1031" s="1410"/>
      <c r="G1031" s="1411"/>
      <c r="H1031" s="1412"/>
      <c r="I1031" s="1410"/>
      <c r="J1031" s="1411"/>
      <c r="K1031" s="1412"/>
      <c r="L1031" s="310">
        <f t="shared" si="232"/>
        <v>0</v>
      </c>
      <c r="M1031" s="12" t="str">
        <f t="shared" si="223"/>
        <v/>
      </c>
      <c r="N1031" s="13"/>
    </row>
    <row r="1032" spans="2:14" hidden="1">
      <c r="B1032" s="272">
        <v>4600</v>
      </c>
      <c r="C1032" s="1922" t="s">
        <v>240</v>
      </c>
      <c r="D1032" s="1923"/>
      <c r="E1032" s="310">
        <f t="shared" si="231"/>
        <v>0</v>
      </c>
      <c r="F1032" s="1410"/>
      <c r="G1032" s="1411"/>
      <c r="H1032" s="1412"/>
      <c r="I1032" s="1410"/>
      <c r="J1032" s="1411"/>
      <c r="K1032" s="1412"/>
      <c r="L1032" s="310">
        <f t="shared" si="232"/>
        <v>0</v>
      </c>
      <c r="M1032" s="12" t="str">
        <f t="shared" si="223"/>
        <v/>
      </c>
      <c r="N1032" s="13"/>
    </row>
    <row r="1033" spans="2:14" hidden="1">
      <c r="B1033" s="272">
        <v>4900</v>
      </c>
      <c r="C1033" s="1914" t="s">
        <v>267</v>
      </c>
      <c r="D1033" s="1915"/>
      <c r="E1033" s="310">
        <f t="shared" ref="E1033:L1033" si="233">+E1034+E1035</f>
        <v>0</v>
      </c>
      <c r="F1033" s="274">
        <f t="shared" si="233"/>
        <v>0</v>
      </c>
      <c r="G1033" s="275">
        <f t="shared" si="233"/>
        <v>0</v>
      </c>
      <c r="H1033" s="276">
        <f t="shared" si="233"/>
        <v>0</v>
      </c>
      <c r="I1033" s="274">
        <f t="shared" si="233"/>
        <v>0</v>
      </c>
      <c r="J1033" s="275">
        <f t="shared" si="233"/>
        <v>0</v>
      </c>
      <c r="K1033" s="276">
        <f t="shared" si="233"/>
        <v>0</v>
      </c>
      <c r="L1033" s="310">
        <f t="shared" si="233"/>
        <v>0</v>
      </c>
      <c r="M1033" s="12" t="str">
        <f t="shared" si="223"/>
        <v/>
      </c>
      <c r="N1033" s="13"/>
    </row>
    <row r="1034" spans="2:14" hidden="1">
      <c r="B1034" s="362"/>
      <c r="C1034" s="279">
        <v>4901</v>
      </c>
      <c r="D1034" s="364" t="s">
        <v>268</v>
      </c>
      <c r="E1034" s="281">
        <f>F1034+G1034+H1034</f>
        <v>0</v>
      </c>
      <c r="F1034" s="152"/>
      <c r="G1034" s="153"/>
      <c r="H1034" s="1406"/>
      <c r="I1034" s="152"/>
      <c r="J1034" s="153"/>
      <c r="K1034" s="1406"/>
      <c r="L1034" s="281">
        <f>I1034+J1034+K1034</f>
        <v>0</v>
      </c>
      <c r="M1034" s="12" t="str">
        <f t="shared" si="223"/>
        <v/>
      </c>
      <c r="N1034" s="13"/>
    </row>
    <row r="1035" spans="2:14" hidden="1">
      <c r="B1035" s="362"/>
      <c r="C1035" s="285">
        <v>4902</v>
      </c>
      <c r="D1035" s="301" t="s">
        <v>269</v>
      </c>
      <c r="E1035" s="287">
        <f>F1035+G1035+H1035</f>
        <v>0</v>
      </c>
      <c r="F1035" s="173"/>
      <c r="G1035" s="174"/>
      <c r="H1035" s="1409"/>
      <c r="I1035" s="173"/>
      <c r="J1035" s="174"/>
      <c r="K1035" s="1409"/>
      <c r="L1035" s="287">
        <f>I1035+J1035+K1035</f>
        <v>0</v>
      </c>
      <c r="M1035" s="12" t="str">
        <f t="shared" si="223"/>
        <v/>
      </c>
      <c r="N1035" s="13"/>
    </row>
    <row r="1036" spans="2:14" hidden="1">
      <c r="B1036" s="365">
        <v>5100</v>
      </c>
      <c r="C1036" s="1918" t="s">
        <v>241</v>
      </c>
      <c r="D1036" s="1919"/>
      <c r="E1036" s="310">
        <f>F1036+G1036+H1036</f>
        <v>0</v>
      </c>
      <c r="F1036" s="1410"/>
      <c r="G1036" s="1411"/>
      <c r="H1036" s="1412"/>
      <c r="I1036" s="1410"/>
      <c r="J1036" s="1411"/>
      <c r="K1036" s="1412"/>
      <c r="L1036" s="310">
        <f>I1036+J1036+K1036</f>
        <v>0</v>
      </c>
      <c r="M1036" s="12" t="str">
        <f t="shared" si="223"/>
        <v/>
      </c>
      <c r="N1036" s="13"/>
    </row>
    <row r="1037" spans="2:14" hidden="1">
      <c r="B1037" s="365">
        <v>5200</v>
      </c>
      <c r="C1037" s="1918" t="s">
        <v>242</v>
      </c>
      <c r="D1037" s="1919"/>
      <c r="E1037" s="310">
        <f t="shared" ref="E1037:L1037" si="234">SUM(E1038:E1044)</f>
        <v>0</v>
      </c>
      <c r="F1037" s="274">
        <f t="shared" si="234"/>
        <v>0</v>
      </c>
      <c r="G1037" s="275">
        <f t="shared" si="234"/>
        <v>0</v>
      </c>
      <c r="H1037" s="276">
        <f t="shared" si="234"/>
        <v>0</v>
      </c>
      <c r="I1037" s="274">
        <f t="shared" si="234"/>
        <v>0</v>
      </c>
      <c r="J1037" s="275">
        <f t="shared" si="234"/>
        <v>0</v>
      </c>
      <c r="K1037" s="276">
        <f t="shared" si="234"/>
        <v>0</v>
      </c>
      <c r="L1037" s="310">
        <f t="shared" si="234"/>
        <v>0</v>
      </c>
      <c r="M1037" s="12" t="str">
        <f t="shared" si="223"/>
        <v/>
      </c>
      <c r="N1037" s="13"/>
    </row>
    <row r="1038" spans="2:14" hidden="1">
      <c r="B1038" s="366"/>
      <c r="C1038" s="367">
        <v>5201</v>
      </c>
      <c r="D1038" s="368" t="s">
        <v>243</v>
      </c>
      <c r="E1038" s="281">
        <f t="shared" ref="E1038:E1044" si="235">F1038+G1038+H1038</f>
        <v>0</v>
      </c>
      <c r="F1038" s="152"/>
      <c r="G1038" s="153"/>
      <c r="H1038" s="1406"/>
      <c r="I1038" s="152"/>
      <c r="J1038" s="153"/>
      <c r="K1038" s="1406"/>
      <c r="L1038" s="281">
        <f t="shared" ref="L1038:L1044" si="236">I1038+J1038+K1038</f>
        <v>0</v>
      </c>
      <c r="M1038" s="12" t="str">
        <f t="shared" si="223"/>
        <v/>
      </c>
      <c r="N1038" s="13"/>
    </row>
    <row r="1039" spans="2:14" hidden="1">
      <c r="B1039" s="366"/>
      <c r="C1039" s="369">
        <v>5202</v>
      </c>
      <c r="D1039" s="370" t="s">
        <v>244</v>
      </c>
      <c r="E1039" s="295">
        <f t="shared" si="235"/>
        <v>0</v>
      </c>
      <c r="F1039" s="158"/>
      <c r="G1039" s="159"/>
      <c r="H1039" s="1408"/>
      <c r="I1039" s="158"/>
      <c r="J1039" s="159"/>
      <c r="K1039" s="1408"/>
      <c r="L1039" s="295">
        <f t="shared" si="236"/>
        <v>0</v>
      </c>
      <c r="M1039" s="12" t="str">
        <f t="shared" si="223"/>
        <v/>
      </c>
      <c r="N1039" s="13"/>
    </row>
    <row r="1040" spans="2:14" hidden="1">
      <c r="B1040" s="366"/>
      <c r="C1040" s="369">
        <v>5203</v>
      </c>
      <c r="D1040" s="370" t="s">
        <v>609</v>
      </c>
      <c r="E1040" s="295">
        <f t="shared" si="235"/>
        <v>0</v>
      </c>
      <c r="F1040" s="158"/>
      <c r="G1040" s="159"/>
      <c r="H1040" s="1408"/>
      <c r="I1040" s="158"/>
      <c r="J1040" s="159"/>
      <c r="K1040" s="1408"/>
      <c r="L1040" s="295">
        <f t="shared" si="236"/>
        <v>0</v>
      </c>
      <c r="M1040" s="12" t="str">
        <f t="shared" si="223"/>
        <v/>
      </c>
      <c r="N1040" s="13"/>
    </row>
    <row r="1041" spans="2:14" hidden="1">
      <c r="B1041" s="366"/>
      <c r="C1041" s="369">
        <v>5204</v>
      </c>
      <c r="D1041" s="370" t="s">
        <v>610</v>
      </c>
      <c r="E1041" s="295">
        <f t="shared" si="235"/>
        <v>0</v>
      </c>
      <c r="F1041" s="158"/>
      <c r="G1041" s="159"/>
      <c r="H1041" s="1408"/>
      <c r="I1041" s="158"/>
      <c r="J1041" s="159"/>
      <c r="K1041" s="1408"/>
      <c r="L1041" s="295">
        <f t="shared" si="236"/>
        <v>0</v>
      </c>
      <c r="M1041" s="12" t="str">
        <f t="shared" ref="M1041:M1063" si="237">(IF($E1041&lt;&gt;0,$M$2,IF($L1041&lt;&gt;0,$M$2,"")))</f>
        <v/>
      </c>
      <c r="N1041" s="13"/>
    </row>
    <row r="1042" spans="2:14" hidden="1">
      <c r="B1042" s="366"/>
      <c r="C1042" s="369">
        <v>5205</v>
      </c>
      <c r="D1042" s="370" t="s">
        <v>611</v>
      </c>
      <c r="E1042" s="295">
        <f t="shared" si="235"/>
        <v>0</v>
      </c>
      <c r="F1042" s="158"/>
      <c r="G1042" s="159"/>
      <c r="H1042" s="1408"/>
      <c r="I1042" s="158"/>
      <c r="J1042" s="159"/>
      <c r="K1042" s="1408"/>
      <c r="L1042" s="295">
        <f t="shared" si="236"/>
        <v>0</v>
      </c>
      <c r="M1042" s="12" t="str">
        <f t="shared" si="237"/>
        <v/>
      </c>
      <c r="N1042" s="13"/>
    </row>
    <row r="1043" spans="2:14" hidden="1">
      <c r="B1043" s="366"/>
      <c r="C1043" s="369">
        <v>5206</v>
      </c>
      <c r="D1043" s="370" t="s">
        <v>612</v>
      </c>
      <c r="E1043" s="295">
        <f t="shared" si="235"/>
        <v>0</v>
      </c>
      <c r="F1043" s="158"/>
      <c r="G1043" s="159"/>
      <c r="H1043" s="1408"/>
      <c r="I1043" s="158"/>
      <c r="J1043" s="159"/>
      <c r="K1043" s="1408"/>
      <c r="L1043" s="295">
        <f t="shared" si="236"/>
        <v>0</v>
      </c>
      <c r="M1043" s="12" t="str">
        <f t="shared" si="237"/>
        <v/>
      </c>
      <c r="N1043" s="13"/>
    </row>
    <row r="1044" spans="2:14" hidden="1">
      <c r="B1044" s="366"/>
      <c r="C1044" s="371">
        <v>5219</v>
      </c>
      <c r="D1044" s="372" t="s">
        <v>613</v>
      </c>
      <c r="E1044" s="287">
        <f t="shared" si="235"/>
        <v>0</v>
      </c>
      <c r="F1044" s="173"/>
      <c r="G1044" s="174"/>
      <c r="H1044" s="1409"/>
      <c r="I1044" s="173"/>
      <c r="J1044" s="174"/>
      <c r="K1044" s="1409"/>
      <c r="L1044" s="287">
        <f t="shared" si="236"/>
        <v>0</v>
      </c>
      <c r="M1044" s="12" t="str">
        <f t="shared" si="237"/>
        <v/>
      </c>
      <c r="N1044" s="13"/>
    </row>
    <row r="1045" spans="2:14" hidden="1">
      <c r="B1045" s="365">
        <v>5300</v>
      </c>
      <c r="C1045" s="1918" t="s">
        <v>614</v>
      </c>
      <c r="D1045" s="1919"/>
      <c r="E1045" s="310">
        <f t="shared" ref="E1045:L1045" si="238">SUM(E1046:E1047)</f>
        <v>0</v>
      </c>
      <c r="F1045" s="274">
        <f t="shared" si="238"/>
        <v>0</v>
      </c>
      <c r="G1045" s="275">
        <f t="shared" si="238"/>
        <v>0</v>
      </c>
      <c r="H1045" s="276">
        <f t="shared" si="238"/>
        <v>0</v>
      </c>
      <c r="I1045" s="274">
        <f t="shared" si="238"/>
        <v>0</v>
      </c>
      <c r="J1045" s="275">
        <f t="shared" si="238"/>
        <v>0</v>
      </c>
      <c r="K1045" s="276">
        <f t="shared" si="238"/>
        <v>0</v>
      </c>
      <c r="L1045" s="310">
        <f t="shared" si="238"/>
        <v>0</v>
      </c>
      <c r="M1045" s="12" t="str">
        <f t="shared" si="237"/>
        <v/>
      </c>
      <c r="N1045" s="13"/>
    </row>
    <row r="1046" spans="2:14" hidden="1">
      <c r="B1046" s="366"/>
      <c r="C1046" s="367">
        <v>5301</v>
      </c>
      <c r="D1046" s="368" t="s">
        <v>301</v>
      </c>
      <c r="E1046" s="281">
        <f>F1046+G1046+H1046</f>
        <v>0</v>
      </c>
      <c r="F1046" s="152"/>
      <c r="G1046" s="153"/>
      <c r="H1046" s="1406"/>
      <c r="I1046" s="152"/>
      <c r="J1046" s="153"/>
      <c r="K1046" s="1406"/>
      <c r="L1046" s="281">
        <f>I1046+J1046+K1046</f>
        <v>0</v>
      </c>
      <c r="M1046" s="12" t="str">
        <f t="shared" si="237"/>
        <v/>
      </c>
      <c r="N1046" s="13"/>
    </row>
    <row r="1047" spans="2:14" hidden="1">
      <c r="B1047" s="366"/>
      <c r="C1047" s="371">
        <v>5309</v>
      </c>
      <c r="D1047" s="372" t="s">
        <v>615</v>
      </c>
      <c r="E1047" s="287">
        <f>F1047+G1047+H1047</f>
        <v>0</v>
      </c>
      <c r="F1047" s="173"/>
      <c r="G1047" s="174"/>
      <c r="H1047" s="1409"/>
      <c r="I1047" s="173"/>
      <c r="J1047" s="174"/>
      <c r="K1047" s="1409"/>
      <c r="L1047" s="287">
        <f>I1047+J1047+K1047</f>
        <v>0</v>
      </c>
      <c r="M1047" s="12" t="str">
        <f t="shared" si="237"/>
        <v/>
      </c>
      <c r="N1047" s="13"/>
    </row>
    <row r="1048" spans="2:14" hidden="1">
      <c r="B1048" s="365">
        <v>5400</v>
      </c>
      <c r="C1048" s="1918" t="s">
        <v>672</v>
      </c>
      <c r="D1048" s="1919"/>
      <c r="E1048" s="310">
        <f>F1048+G1048+H1048</f>
        <v>0</v>
      </c>
      <c r="F1048" s="1410"/>
      <c r="G1048" s="1411"/>
      <c r="H1048" s="1412"/>
      <c r="I1048" s="1410"/>
      <c r="J1048" s="1411"/>
      <c r="K1048" s="1412"/>
      <c r="L1048" s="310">
        <f>I1048+J1048+K1048</f>
        <v>0</v>
      </c>
      <c r="M1048" s="12" t="str">
        <f t="shared" si="237"/>
        <v/>
      </c>
      <c r="N1048" s="13"/>
    </row>
    <row r="1049" spans="2:14" hidden="1">
      <c r="B1049" s="272">
        <v>5500</v>
      </c>
      <c r="C1049" s="1914" t="s">
        <v>673</v>
      </c>
      <c r="D1049" s="1915"/>
      <c r="E1049" s="310">
        <f t="shared" ref="E1049:L1049" si="239">SUM(E1050:E1053)</f>
        <v>0</v>
      </c>
      <c r="F1049" s="274">
        <f t="shared" si="239"/>
        <v>0</v>
      </c>
      <c r="G1049" s="275">
        <f t="shared" si="239"/>
        <v>0</v>
      </c>
      <c r="H1049" s="276">
        <f t="shared" si="239"/>
        <v>0</v>
      </c>
      <c r="I1049" s="274">
        <f t="shared" si="239"/>
        <v>0</v>
      </c>
      <c r="J1049" s="275">
        <f t="shared" si="239"/>
        <v>0</v>
      </c>
      <c r="K1049" s="276">
        <f t="shared" si="239"/>
        <v>0</v>
      </c>
      <c r="L1049" s="310">
        <f t="shared" si="239"/>
        <v>0</v>
      </c>
      <c r="M1049" s="12" t="str">
        <f t="shared" si="237"/>
        <v/>
      </c>
      <c r="N1049" s="13"/>
    </row>
    <row r="1050" spans="2:14" hidden="1">
      <c r="B1050" s="362"/>
      <c r="C1050" s="279">
        <v>5501</v>
      </c>
      <c r="D1050" s="311" t="s">
        <v>674</v>
      </c>
      <c r="E1050" s="281">
        <f>F1050+G1050+H1050</f>
        <v>0</v>
      </c>
      <c r="F1050" s="152"/>
      <c r="G1050" s="153"/>
      <c r="H1050" s="1406"/>
      <c r="I1050" s="152"/>
      <c r="J1050" s="153"/>
      <c r="K1050" s="1406"/>
      <c r="L1050" s="281">
        <f>I1050+J1050+K1050</f>
        <v>0</v>
      </c>
      <c r="M1050" s="12" t="str">
        <f t="shared" si="237"/>
        <v/>
      </c>
      <c r="N1050" s="13"/>
    </row>
    <row r="1051" spans="2:14" hidden="1">
      <c r="B1051" s="362"/>
      <c r="C1051" s="293">
        <v>5502</v>
      </c>
      <c r="D1051" s="294" t="s">
        <v>675</v>
      </c>
      <c r="E1051" s="295">
        <f>F1051+G1051+H1051</f>
        <v>0</v>
      </c>
      <c r="F1051" s="158"/>
      <c r="G1051" s="159"/>
      <c r="H1051" s="1408"/>
      <c r="I1051" s="158"/>
      <c r="J1051" s="159"/>
      <c r="K1051" s="1408"/>
      <c r="L1051" s="295">
        <f>I1051+J1051+K1051</f>
        <v>0</v>
      </c>
      <c r="M1051" s="12" t="str">
        <f t="shared" si="237"/>
        <v/>
      </c>
      <c r="N1051" s="13"/>
    </row>
    <row r="1052" spans="2:14" hidden="1">
      <c r="B1052" s="362"/>
      <c r="C1052" s="293">
        <v>5503</v>
      </c>
      <c r="D1052" s="363" t="s">
        <v>676</v>
      </c>
      <c r="E1052" s="295">
        <f>F1052+G1052+H1052</f>
        <v>0</v>
      </c>
      <c r="F1052" s="158"/>
      <c r="G1052" s="159"/>
      <c r="H1052" s="1408"/>
      <c r="I1052" s="158"/>
      <c r="J1052" s="159"/>
      <c r="K1052" s="1408"/>
      <c r="L1052" s="295">
        <f>I1052+J1052+K1052</f>
        <v>0</v>
      </c>
      <c r="M1052" s="12" t="str">
        <f t="shared" si="237"/>
        <v/>
      </c>
      <c r="N1052" s="13"/>
    </row>
    <row r="1053" spans="2:14" hidden="1">
      <c r="B1053" s="362"/>
      <c r="C1053" s="285">
        <v>5504</v>
      </c>
      <c r="D1053" s="339" t="s">
        <v>677</v>
      </c>
      <c r="E1053" s="287">
        <f>F1053+G1053+H1053</f>
        <v>0</v>
      </c>
      <c r="F1053" s="173"/>
      <c r="G1053" s="174"/>
      <c r="H1053" s="1409"/>
      <c r="I1053" s="173"/>
      <c r="J1053" s="174"/>
      <c r="K1053" s="1409"/>
      <c r="L1053" s="287">
        <f>I1053+J1053+K1053</f>
        <v>0</v>
      </c>
      <c r="M1053" s="12" t="str">
        <f t="shared" si="237"/>
        <v/>
      </c>
      <c r="N1053" s="13"/>
    </row>
    <row r="1054" spans="2:14" hidden="1">
      <c r="B1054" s="365">
        <v>5700</v>
      </c>
      <c r="C1054" s="1920" t="s">
        <v>899</v>
      </c>
      <c r="D1054" s="1921"/>
      <c r="E1054" s="310">
        <f>SUM(E1055:E1057)</f>
        <v>0</v>
      </c>
      <c r="F1054" s="1458">
        <v>0</v>
      </c>
      <c r="G1054" s="1458">
        <v>0</v>
      </c>
      <c r="H1054" s="1458">
        <v>0</v>
      </c>
      <c r="I1054" s="1458">
        <v>0</v>
      </c>
      <c r="J1054" s="1458">
        <v>0</v>
      </c>
      <c r="K1054" s="1458">
        <v>0</v>
      </c>
      <c r="L1054" s="310">
        <f>SUM(L1055:L1057)</f>
        <v>0</v>
      </c>
      <c r="M1054" s="12" t="str">
        <f t="shared" si="237"/>
        <v/>
      </c>
      <c r="N1054" s="13"/>
    </row>
    <row r="1055" spans="2:14" hidden="1">
      <c r="B1055" s="366"/>
      <c r="C1055" s="367">
        <v>5701</v>
      </c>
      <c r="D1055" s="368" t="s">
        <v>678</v>
      </c>
      <c r="E1055" s="281">
        <f>F1055+G1055+H1055</f>
        <v>0</v>
      </c>
      <c r="F1055" s="1459">
        <v>0</v>
      </c>
      <c r="G1055" s="1459">
        <v>0</v>
      </c>
      <c r="H1055" s="1460">
        <v>0</v>
      </c>
      <c r="I1055" s="1711">
        <v>0</v>
      </c>
      <c r="J1055" s="1459">
        <v>0</v>
      </c>
      <c r="K1055" s="1459">
        <v>0</v>
      </c>
      <c r="L1055" s="281">
        <f>I1055+J1055+K1055</f>
        <v>0</v>
      </c>
      <c r="M1055" s="12" t="str">
        <f t="shared" si="237"/>
        <v/>
      </c>
      <c r="N1055" s="13"/>
    </row>
    <row r="1056" spans="2:14" hidden="1">
      <c r="B1056" s="366"/>
      <c r="C1056" s="373">
        <v>5702</v>
      </c>
      <c r="D1056" s="374" t="s">
        <v>679</v>
      </c>
      <c r="E1056" s="314">
        <f>F1056+G1056+H1056</f>
        <v>0</v>
      </c>
      <c r="F1056" s="1459">
        <v>0</v>
      </c>
      <c r="G1056" s="1459">
        <v>0</v>
      </c>
      <c r="H1056" s="1460">
        <v>0</v>
      </c>
      <c r="I1056" s="1711">
        <v>0</v>
      </c>
      <c r="J1056" s="1459">
        <v>0</v>
      </c>
      <c r="K1056" s="1459">
        <v>0</v>
      </c>
      <c r="L1056" s="314">
        <f>I1056+J1056+K1056</f>
        <v>0</v>
      </c>
      <c r="M1056" s="12" t="str">
        <f t="shared" si="237"/>
        <v/>
      </c>
      <c r="N1056" s="13"/>
    </row>
    <row r="1057" spans="2:14" hidden="1">
      <c r="B1057" s="292"/>
      <c r="C1057" s="375">
        <v>4071</v>
      </c>
      <c r="D1057" s="376" t="s">
        <v>680</v>
      </c>
      <c r="E1057" s="377">
        <f>F1057+G1057+H1057</f>
        <v>0</v>
      </c>
      <c r="F1057" s="1459">
        <v>0</v>
      </c>
      <c r="G1057" s="1459">
        <v>0</v>
      </c>
      <c r="H1057" s="1460">
        <v>0</v>
      </c>
      <c r="I1057" s="1711">
        <v>0</v>
      </c>
      <c r="J1057" s="1459">
        <v>0</v>
      </c>
      <c r="K1057" s="1459">
        <v>0</v>
      </c>
      <c r="L1057" s="377">
        <f>I1057+J1057+K1057</f>
        <v>0</v>
      </c>
      <c r="M1057" s="12" t="str">
        <f t="shared" si="237"/>
        <v/>
      </c>
      <c r="N1057" s="13"/>
    </row>
    <row r="1058" spans="2:14" hidden="1">
      <c r="B1058" s="571"/>
      <c r="C1058" s="1916" t="s">
        <v>681</v>
      </c>
      <c r="D1058" s="1917"/>
      <c r="E1058" s="1426"/>
      <c r="F1058" s="1426"/>
      <c r="G1058" s="1426"/>
      <c r="H1058" s="1426"/>
      <c r="I1058" s="1426"/>
      <c r="J1058" s="1426"/>
      <c r="K1058" s="1426"/>
      <c r="L1058" s="1427"/>
      <c r="M1058" s="12" t="str">
        <f t="shared" si="237"/>
        <v/>
      </c>
      <c r="N1058" s="13"/>
    </row>
    <row r="1059" spans="2:14" hidden="1">
      <c r="B1059" s="381">
        <v>98</v>
      </c>
      <c r="C1059" s="1916" t="s">
        <v>681</v>
      </c>
      <c r="D1059" s="1917"/>
      <c r="E1059" s="382">
        <f>F1059+G1059+H1059</f>
        <v>0</v>
      </c>
      <c r="F1059" s="1417"/>
      <c r="G1059" s="1418"/>
      <c r="H1059" s="1419"/>
      <c r="I1059" s="1448">
        <v>0</v>
      </c>
      <c r="J1059" s="1449">
        <v>0</v>
      </c>
      <c r="K1059" s="1450">
        <v>0</v>
      </c>
      <c r="L1059" s="382">
        <f>I1059+J1059+K1059</f>
        <v>0</v>
      </c>
      <c r="M1059" s="12" t="str">
        <f t="shared" si="237"/>
        <v/>
      </c>
      <c r="N1059" s="13"/>
    </row>
    <row r="1060" spans="2:14" hidden="1">
      <c r="B1060" s="1421"/>
      <c r="C1060" s="1422"/>
      <c r="D1060" s="1423"/>
      <c r="E1060" s="269"/>
      <c r="F1060" s="269"/>
      <c r="G1060" s="269"/>
      <c r="H1060" s="269"/>
      <c r="I1060" s="269"/>
      <c r="J1060" s="269"/>
      <c r="K1060" s="269"/>
      <c r="L1060" s="270"/>
      <c r="M1060" s="12" t="str">
        <f t="shared" si="237"/>
        <v/>
      </c>
      <c r="N1060" s="73" t="str">
        <f>LEFT(C942,1)</f>
        <v>3</v>
      </c>
    </row>
    <row r="1061" spans="2:14" hidden="1">
      <c r="B1061" s="1424"/>
      <c r="C1061" s="111"/>
      <c r="D1061" s="1425"/>
      <c r="E1061" s="218"/>
      <c r="F1061" s="218"/>
      <c r="G1061" s="218"/>
      <c r="H1061" s="218"/>
      <c r="I1061" s="218"/>
      <c r="J1061" s="218"/>
      <c r="K1061" s="218"/>
      <c r="L1061" s="389"/>
      <c r="M1061" s="7" t="str">
        <f t="shared" si="237"/>
        <v/>
      </c>
    </row>
    <row r="1062" spans="2:14" hidden="1">
      <c r="B1062" s="1424"/>
      <c r="C1062" s="111"/>
      <c r="D1062" s="1425"/>
      <c r="E1062" s="218"/>
      <c r="F1062" s="218"/>
      <c r="G1062" s="218"/>
      <c r="H1062" s="218"/>
      <c r="I1062" s="218"/>
      <c r="J1062" s="218"/>
      <c r="K1062" s="218"/>
      <c r="L1062" s="389"/>
      <c r="M1062" s="7" t="str">
        <f t="shared" si="237"/>
        <v/>
      </c>
    </row>
    <row r="1063" spans="2:14" ht="19.5" thickBot="1">
      <c r="B1063" s="1451"/>
      <c r="C1063" s="393" t="s">
        <v>727</v>
      </c>
      <c r="D1063" s="1420">
        <f>+B1063</f>
        <v>0</v>
      </c>
      <c r="E1063" s="395">
        <f t="shared" ref="E1063:L1063" si="240">SUM(E945,E948,E954,E962,E963,E981,E985,E991,E994,E995,E996,E997,E1001,E1010,E1016,E1017,E1018,E1019,E1026,E1030,E1031,E1032,E1033,E1036,E1037,E1045,E1048,E1049,E1054)+E1059</f>
        <v>148561</v>
      </c>
      <c r="F1063" s="396">
        <f t="shared" si="240"/>
        <v>148561</v>
      </c>
      <c r="G1063" s="397">
        <f t="shared" si="240"/>
        <v>0</v>
      </c>
      <c r="H1063" s="398">
        <f t="shared" si="240"/>
        <v>0</v>
      </c>
      <c r="I1063" s="396">
        <f t="shared" si="240"/>
        <v>92516</v>
      </c>
      <c r="J1063" s="397">
        <f t="shared" si="240"/>
        <v>0</v>
      </c>
      <c r="K1063" s="398">
        <f t="shared" si="240"/>
        <v>0</v>
      </c>
      <c r="L1063" s="395">
        <f t="shared" si="240"/>
        <v>92516</v>
      </c>
      <c r="M1063" s="1820">
        <f t="shared" si="237"/>
        <v>1</v>
      </c>
    </row>
    <row r="1064" spans="2:14" ht="19.5" thickTop="1">
      <c r="B1064" s="79" t="s">
        <v>120</v>
      </c>
      <c r="C1064" s="1"/>
      <c r="L1064" s="6"/>
      <c r="M1064" s="1820">
        <f>(IF($E1063&lt;&gt;0,$M$2,IF($L1063&lt;&gt;0,$M$2,"")))</f>
        <v>1</v>
      </c>
    </row>
    <row r="1065" spans="2:14" ht="18.75">
      <c r="B1065" s="1355"/>
      <c r="C1065" s="1355"/>
      <c r="D1065" s="1356"/>
      <c r="E1065" s="1355"/>
      <c r="F1065" s="1355"/>
      <c r="G1065" s="1355"/>
      <c r="H1065" s="1355"/>
      <c r="I1065" s="1355"/>
      <c r="J1065" s="1355"/>
      <c r="K1065" s="1355"/>
      <c r="L1065" s="1357"/>
      <c r="M1065" s="1820">
        <f>(IF($E1063&lt;&gt;0,$M$2,IF($L1063&lt;&gt;0,$M$2,"")))</f>
        <v>1</v>
      </c>
    </row>
    <row r="1066" spans="2:14" ht="18.75" hidden="1">
      <c r="B1066" s="65"/>
      <c r="C1066" s="65"/>
      <c r="D1066" s="65"/>
      <c r="E1066" s="65"/>
      <c r="F1066" s="65"/>
      <c r="G1066" s="65"/>
      <c r="H1066" s="65"/>
      <c r="I1066" s="65"/>
      <c r="J1066" s="65"/>
      <c r="K1066" s="65"/>
      <c r="L1066" s="77"/>
      <c r="M1066" s="74">
        <f>(IF(E1063&lt;&gt;0,$G$2,IF(L1063&lt;&gt;0,$G$2,"")))</f>
        <v>0</v>
      </c>
    </row>
    <row r="1067" spans="2:14" ht="18.75" hidden="1">
      <c r="B1067" s="65"/>
      <c r="C1067" s="65"/>
      <c r="D1067" s="65"/>
      <c r="E1067" s="65"/>
      <c r="F1067" s="65"/>
      <c r="G1067" s="65"/>
      <c r="H1067" s="65"/>
      <c r="I1067" s="65"/>
      <c r="J1067" s="65"/>
      <c r="K1067" s="65"/>
      <c r="L1067" s="77"/>
      <c r="M1067" s="74">
        <f>(IF(E1063&lt;&gt;0,$G$2,IF(L1063&lt;&gt;0,$G$2,"")))</f>
        <v>0</v>
      </c>
    </row>
    <row r="1068" spans="2:14">
      <c r="B1068" s="6"/>
      <c r="C1068" s="6"/>
      <c r="D1068" s="517"/>
      <c r="E1068" s="38"/>
      <c r="F1068" s="38"/>
      <c r="G1068" s="38"/>
      <c r="H1068" s="38"/>
      <c r="I1068" s="38"/>
      <c r="J1068" s="38"/>
      <c r="K1068" s="38"/>
      <c r="L1068" s="38"/>
      <c r="M1068" s="7">
        <f>(IF($E1204&lt;&gt;0,$M$2,IF($L1204&lt;&gt;0,$M$2,"")))</f>
        <v>1</v>
      </c>
    </row>
    <row r="1069" spans="2:14">
      <c r="B1069" s="6"/>
      <c r="C1069" s="1353"/>
      <c r="D1069" s="1354"/>
      <c r="E1069" s="38"/>
      <c r="F1069" s="38"/>
      <c r="G1069" s="38"/>
      <c r="H1069" s="38"/>
      <c r="I1069" s="38"/>
      <c r="J1069" s="38"/>
      <c r="K1069" s="38"/>
      <c r="L1069" s="38"/>
      <c r="M1069" s="7">
        <f>(IF($E1204&lt;&gt;0,$M$2,IF($L1204&lt;&gt;0,$M$2,"")))</f>
        <v>1</v>
      </c>
    </row>
    <row r="1070" spans="2:14">
      <c r="B1070" s="1926" t="str">
        <f>$B$7</f>
        <v>ОТЧЕТНИ ДАННИ ПО ЕБК ЗА ИЗПЪЛНЕНИЕТО НА БЮДЖЕТА</v>
      </c>
      <c r="C1070" s="1927"/>
      <c r="D1070" s="1927"/>
      <c r="E1070" s="242"/>
      <c r="F1070" s="242"/>
      <c r="G1070" s="237"/>
      <c r="H1070" s="237"/>
      <c r="I1070" s="237"/>
      <c r="J1070" s="237"/>
      <c r="K1070" s="237"/>
      <c r="L1070" s="237"/>
      <c r="M1070" s="7">
        <f>(IF($E1204&lt;&gt;0,$M$2,IF($L1204&lt;&gt;0,$M$2,"")))</f>
        <v>1</v>
      </c>
    </row>
    <row r="1071" spans="2:14">
      <c r="B1071" s="228"/>
      <c r="C1071" s="391"/>
      <c r="D1071" s="400"/>
      <c r="E1071" s="406" t="s">
        <v>458</v>
      </c>
      <c r="F1071" s="406" t="s">
        <v>820</v>
      </c>
      <c r="G1071" s="237"/>
      <c r="H1071" s="1350" t="s">
        <v>1235</v>
      </c>
      <c r="I1071" s="1351"/>
      <c r="J1071" s="1352"/>
      <c r="K1071" s="237"/>
      <c r="L1071" s="237"/>
      <c r="M1071" s="7">
        <f>(IF($E1204&lt;&gt;0,$M$2,IF($L1204&lt;&gt;0,$M$2,"")))</f>
        <v>1</v>
      </c>
    </row>
    <row r="1072" spans="2:14" ht="18.75">
      <c r="B1072" s="1928" t="str">
        <f>$B$9</f>
        <v>ОУ Бачо Киро</v>
      </c>
      <c r="C1072" s="1929"/>
      <c r="D1072" s="1930"/>
      <c r="E1072" s="115">
        <f>$E$9</f>
        <v>45658</v>
      </c>
      <c r="F1072" s="226">
        <f>$F$9</f>
        <v>45961</v>
      </c>
      <c r="G1072" s="237"/>
      <c r="H1072" s="237"/>
      <c r="I1072" s="237"/>
      <c r="J1072" s="237"/>
      <c r="K1072" s="237"/>
      <c r="L1072" s="237"/>
      <c r="M1072" s="7">
        <f>(IF($E1204&lt;&gt;0,$M$2,IF($L1204&lt;&gt;0,$M$2,"")))</f>
        <v>1</v>
      </c>
    </row>
    <row r="1073" spans="2:14">
      <c r="B1073" s="227" t="str">
        <f>$B$10</f>
        <v>(наименование на разпоредителя с бюджет)</v>
      </c>
      <c r="C1073" s="228"/>
      <c r="D1073" s="229"/>
      <c r="E1073" s="237"/>
      <c r="F1073" s="237"/>
      <c r="G1073" s="237"/>
      <c r="H1073" s="237"/>
      <c r="I1073" s="237"/>
      <c r="J1073" s="237"/>
      <c r="K1073" s="237"/>
      <c r="L1073" s="237"/>
      <c r="M1073" s="7">
        <f>(IF($E1204&lt;&gt;0,$M$2,IF($L1204&lt;&gt;0,$M$2,"")))</f>
        <v>1</v>
      </c>
    </row>
    <row r="1074" spans="2:14">
      <c r="B1074" s="227"/>
      <c r="C1074" s="228"/>
      <c r="D1074" s="229"/>
      <c r="E1074" s="237"/>
      <c r="F1074" s="237"/>
      <c r="G1074" s="237"/>
      <c r="H1074" s="237"/>
      <c r="I1074" s="237"/>
      <c r="J1074" s="237"/>
      <c r="K1074" s="237"/>
      <c r="L1074" s="237"/>
      <c r="M1074" s="7">
        <f>(IF($E1204&lt;&gt;0,$M$2,IF($L1204&lt;&gt;0,$M$2,"")))</f>
        <v>1</v>
      </c>
    </row>
    <row r="1075" spans="2:14" ht="19.5">
      <c r="B1075" s="1931" t="str">
        <f>$B$12</f>
        <v>Велико Търново</v>
      </c>
      <c r="C1075" s="1932"/>
      <c r="D1075" s="1933"/>
      <c r="E1075" s="410" t="s">
        <v>875</v>
      </c>
      <c r="F1075" s="1348" t="str">
        <f>$F$12</f>
        <v>5401</v>
      </c>
      <c r="G1075" s="237"/>
      <c r="H1075" s="237"/>
      <c r="I1075" s="237"/>
      <c r="J1075" s="237"/>
      <c r="K1075" s="237"/>
      <c r="L1075" s="237"/>
      <c r="M1075" s="7">
        <f>(IF($E1204&lt;&gt;0,$M$2,IF($L1204&lt;&gt;0,$M$2,"")))</f>
        <v>1</v>
      </c>
    </row>
    <row r="1076" spans="2:14">
      <c r="B1076" s="233" t="str">
        <f>$B$13</f>
        <v>(наименование на първостепенния разпоредител с бюджет)</v>
      </c>
      <c r="C1076" s="228"/>
      <c r="D1076" s="229"/>
      <c r="E1076" s="1349"/>
      <c r="F1076" s="242"/>
      <c r="G1076" s="237"/>
      <c r="H1076" s="237"/>
      <c r="I1076" s="237"/>
      <c r="J1076" s="237"/>
      <c r="K1076" s="237"/>
      <c r="L1076" s="237"/>
      <c r="M1076" s="7">
        <f>(IF($E1204&lt;&gt;0,$M$2,IF($L1204&lt;&gt;0,$M$2,"")))</f>
        <v>1</v>
      </c>
    </row>
    <row r="1077" spans="2:14" ht="19.5">
      <c r="B1077" s="236"/>
      <c r="C1077" s="237"/>
      <c r="D1077" s="124" t="s">
        <v>876</v>
      </c>
      <c r="E1077" s="238">
        <f>$E$15</f>
        <v>0</v>
      </c>
      <c r="F1077" s="414" t="str">
        <f>$F$15</f>
        <v>БЮДЖЕТ</v>
      </c>
      <c r="G1077" s="218"/>
      <c r="H1077" s="218"/>
      <c r="I1077" s="218"/>
      <c r="J1077" s="218"/>
      <c r="K1077" s="218"/>
      <c r="L1077" s="218"/>
      <c r="M1077" s="7">
        <f>(IF($E1204&lt;&gt;0,$M$2,IF($L1204&lt;&gt;0,$M$2,"")))</f>
        <v>1</v>
      </c>
    </row>
    <row r="1078" spans="2:14" ht="16.5" thickBot="1">
      <c r="B1078" s="228"/>
      <c r="C1078" s="391"/>
      <c r="D1078" s="400"/>
      <c r="E1078" s="237"/>
      <c r="F1078" s="409"/>
      <c r="G1078" s="409"/>
      <c r="H1078" s="409"/>
      <c r="I1078" s="409"/>
      <c r="J1078" s="409"/>
      <c r="K1078" s="409"/>
      <c r="L1078" s="1365" t="s">
        <v>459</v>
      </c>
      <c r="M1078" s="7">
        <f>(IF($E1204&lt;&gt;0,$M$2,IF($L1204&lt;&gt;0,$M$2,"")))</f>
        <v>1</v>
      </c>
    </row>
    <row r="1079" spans="2:14" ht="18.75">
      <c r="B1079" s="247"/>
      <c r="C1079" s="248"/>
      <c r="D1079" s="249" t="s">
        <v>699</v>
      </c>
      <c r="E1079" s="1934" t="str">
        <f>CONCATENATE("Уточнен план ",$C$3)</f>
        <v>Уточнен план 2025</v>
      </c>
      <c r="F1079" s="1935"/>
      <c r="G1079" s="1935"/>
      <c r="H1079" s="1936"/>
      <c r="I1079" s="1937" t="str">
        <f>CONCATENATE("Отчет ",$C$3)</f>
        <v>Отчет 2025</v>
      </c>
      <c r="J1079" s="1938"/>
      <c r="K1079" s="1938"/>
      <c r="L1079" s="1939"/>
      <c r="M1079" s="7">
        <f>(IF($E1204&lt;&gt;0,$M$2,IF($L1204&lt;&gt;0,$M$2,"")))</f>
        <v>1</v>
      </c>
    </row>
    <row r="1080" spans="2:14" ht="57" thickBot="1">
      <c r="B1080" s="250" t="s">
        <v>62</v>
      </c>
      <c r="C1080" s="251" t="s">
        <v>460</v>
      </c>
      <c r="D1080" s="252" t="s">
        <v>700</v>
      </c>
      <c r="E1080" s="1391" t="str">
        <f>$E$20</f>
        <v>Уточнен план                Общо</v>
      </c>
      <c r="F1080" s="1395" t="str">
        <f>$F$20</f>
        <v>държавни дейности</v>
      </c>
      <c r="G1080" s="1396" t="str">
        <f>$G$20</f>
        <v>местни дейности</v>
      </c>
      <c r="H1080" s="1397" t="str">
        <f>$H$20</f>
        <v>дофинансиране</v>
      </c>
      <c r="I1080" s="253" t="str">
        <f>$I$20</f>
        <v>държавни дейности -ОТЧЕТ</v>
      </c>
      <c r="J1080" s="254" t="str">
        <f>$J$20</f>
        <v>местни дейности - ОТЧЕТ</v>
      </c>
      <c r="K1080" s="255" t="str">
        <f>$K$20</f>
        <v>дофинансиране - ОТЧЕТ</v>
      </c>
      <c r="L1080" s="1675" t="str">
        <f>$L$20</f>
        <v>ОТЧЕТ                                    ОБЩО</v>
      </c>
      <c r="M1080" s="7">
        <f>(IF($E1204&lt;&gt;0,$M$2,IF($L1204&lt;&gt;0,$M$2,"")))</f>
        <v>1</v>
      </c>
    </row>
    <row r="1081" spans="2:14" ht="18.75">
      <c r="B1081" s="258"/>
      <c r="C1081" s="259"/>
      <c r="D1081" s="260" t="s">
        <v>729</v>
      </c>
      <c r="E1081" s="1442" t="str">
        <f>$E$21</f>
        <v>(1)</v>
      </c>
      <c r="F1081" s="143" t="str">
        <f>$F$21</f>
        <v>(2)</v>
      </c>
      <c r="G1081" s="144" t="str">
        <f>$G$21</f>
        <v>(3)</v>
      </c>
      <c r="H1081" s="145" t="str">
        <f>$H$21</f>
        <v>(4)</v>
      </c>
      <c r="I1081" s="261" t="str">
        <f>$I$21</f>
        <v>(5)</v>
      </c>
      <c r="J1081" s="262" t="str">
        <f>$J$21</f>
        <v>(6)</v>
      </c>
      <c r="K1081" s="263" t="str">
        <f>$K$21</f>
        <v>(7)</v>
      </c>
      <c r="L1081" s="264" t="str">
        <f>$L$21</f>
        <v>(8)</v>
      </c>
      <c r="M1081" s="7">
        <f>(IF($E1204&lt;&gt;0,$M$2,IF($L1204&lt;&gt;0,$M$2,"")))</f>
        <v>1</v>
      </c>
    </row>
    <row r="1082" spans="2:14">
      <c r="B1082" s="1439"/>
      <c r="C1082" s="1540" t="e">
        <f>VLOOKUP(D1082,OP_LIST2,2,FALSE)</f>
        <v>#N/A</v>
      </c>
      <c r="D1082" s="1445"/>
      <c r="E1082" s="389"/>
      <c r="F1082" s="1429"/>
      <c r="G1082" s="1430"/>
      <c r="H1082" s="1431"/>
      <c r="I1082" s="1429"/>
      <c r="J1082" s="1430"/>
      <c r="K1082" s="1431"/>
      <c r="L1082" s="1428"/>
      <c r="M1082" s="7">
        <f>(IF($E1204&lt;&gt;0,$M$2,IF($L1204&lt;&gt;0,$M$2,"")))</f>
        <v>1</v>
      </c>
    </row>
    <row r="1083" spans="2:14">
      <c r="B1083" s="1713" t="s">
        <v>2056</v>
      </c>
      <c r="C1083" s="1446">
        <f>VLOOKUP(D1084,EBK_DEIN2,2,FALSE)</f>
        <v>7713</v>
      </c>
      <c r="D1083" s="1445" t="s">
        <v>778</v>
      </c>
      <c r="E1083" s="389"/>
      <c r="F1083" s="1432"/>
      <c r="G1083" s="1433"/>
      <c r="H1083" s="1434"/>
      <c r="I1083" s="1432"/>
      <c r="J1083" s="1433"/>
      <c r="K1083" s="1434"/>
      <c r="L1083" s="1428"/>
      <c r="M1083" s="7">
        <f>(IF($E1204&lt;&gt;0,$M$2,IF($L1204&lt;&gt;0,$M$2,"")))</f>
        <v>1</v>
      </c>
    </row>
    <row r="1084" spans="2:14">
      <c r="B1084" s="1438"/>
      <c r="C1084" s="1531">
        <f>+C1083</f>
        <v>7713</v>
      </c>
      <c r="D1084" s="1440" t="s">
        <v>485</v>
      </c>
      <c r="E1084" s="389"/>
      <c r="F1084" s="1432"/>
      <c r="G1084" s="1433"/>
      <c r="H1084" s="1434"/>
      <c r="I1084" s="1432"/>
      <c r="J1084" s="1433"/>
      <c r="K1084" s="1434"/>
      <c r="L1084" s="1428"/>
      <c r="M1084" s="7">
        <f>(IF($E1204&lt;&gt;0,$M$2,IF($L1204&lt;&gt;0,$M$2,"")))</f>
        <v>1</v>
      </c>
    </row>
    <row r="1085" spans="2:14">
      <c r="B1085" s="1443"/>
      <c r="C1085" s="1441"/>
      <c r="D1085" s="1444" t="s">
        <v>701</v>
      </c>
      <c r="E1085" s="389"/>
      <c r="F1085" s="1435"/>
      <c r="G1085" s="1436"/>
      <c r="H1085" s="1437"/>
      <c r="I1085" s="1435"/>
      <c r="J1085" s="1436"/>
      <c r="K1085" s="1437"/>
      <c r="L1085" s="1428"/>
      <c r="M1085" s="7">
        <f>(IF($E1204&lt;&gt;0,$M$2,IF($L1204&lt;&gt;0,$M$2,"")))</f>
        <v>1</v>
      </c>
    </row>
    <row r="1086" spans="2:14" hidden="1">
      <c r="B1086" s="272">
        <v>100</v>
      </c>
      <c r="C1086" s="1940" t="s">
        <v>730</v>
      </c>
      <c r="D1086" s="1941"/>
      <c r="E1086" s="273">
        <f t="shared" ref="E1086:L1086" si="241">SUM(E1087:E1088)</f>
        <v>0</v>
      </c>
      <c r="F1086" s="274">
        <f t="shared" si="241"/>
        <v>0</v>
      </c>
      <c r="G1086" s="275">
        <f t="shared" si="241"/>
        <v>0</v>
      </c>
      <c r="H1086" s="276">
        <f t="shared" si="241"/>
        <v>0</v>
      </c>
      <c r="I1086" s="274">
        <f t="shared" si="241"/>
        <v>0</v>
      </c>
      <c r="J1086" s="275">
        <f t="shared" si="241"/>
        <v>0</v>
      </c>
      <c r="K1086" s="276">
        <f t="shared" si="241"/>
        <v>0</v>
      </c>
      <c r="L1086" s="273">
        <f t="shared" si="241"/>
        <v>0</v>
      </c>
      <c r="M1086" s="12" t="str">
        <f t="shared" ref="M1086:M1117" si="242">(IF($E1086&lt;&gt;0,$M$2,IF($L1086&lt;&gt;0,$M$2,"")))</f>
        <v/>
      </c>
      <c r="N1086" s="13"/>
    </row>
    <row r="1087" spans="2:14" hidden="1">
      <c r="B1087" s="278"/>
      <c r="C1087" s="279">
        <v>101</v>
      </c>
      <c r="D1087" s="280" t="s">
        <v>731</v>
      </c>
      <c r="E1087" s="281">
        <f>F1087+G1087+H1087</f>
        <v>0</v>
      </c>
      <c r="F1087" s="152"/>
      <c r="G1087" s="153"/>
      <c r="H1087" s="1406"/>
      <c r="I1087" s="152"/>
      <c r="J1087" s="153"/>
      <c r="K1087" s="1406"/>
      <c r="L1087" s="281">
        <f>I1087+J1087+K1087</f>
        <v>0</v>
      </c>
      <c r="M1087" s="12" t="str">
        <f t="shared" si="242"/>
        <v/>
      </c>
      <c r="N1087" s="13"/>
    </row>
    <row r="1088" spans="2:14" hidden="1">
      <c r="B1088" s="278"/>
      <c r="C1088" s="285">
        <v>102</v>
      </c>
      <c r="D1088" s="286" t="s">
        <v>732</v>
      </c>
      <c r="E1088" s="287">
        <f>F1088+G1088+H1088</f>
        <v>0</v>
      </c>
      <c r="F1088" s="173"/>
      <c r="G1088" s="174"/>
      <c r="H1088" s="1409"/>
      <c r="I1088" s="173"/>
      <c r="J1088" s="174"/>
      <c r="K1088" s="1409"/>
      <c r="L1088" s="287">
        <f>I1088+J1088+K1088</f>
        <v>0</v>
      </c>
      <c r="M1088" s="12" t="str">
        <f t="shared" si="242"/>
        <v/>
      </c>
      <c r="N1088" s="13"/>
    </row>
    <row r="1089" spans="2:14" hidden="1">
      <c r="B1089" s="272">
        <v>200</v>
      </c>
      <c r="C1089" s="1924" t="s">
        <v>733</v>
      </c>
      <c r="D1089" s="1925"/>
      <c r="E1089" s="273">
        <f t="shared" ref="E1089:L1089" si="243">SUM(E1090:E1094)</f>
        <v>0</v>
      </c>
      <c r="F1089" s="274">
        <f t="shared" si="243"/>
        <v>0</v>
      </c>
      <c r="G1089" s="275">
        <f t="shared" si="243"/>
        <v>0</v>
      </c>
      <c r="H1089" s="276">
        <f t="shared" si="243"/>
        <v>0</v>
      </c>
      <c r="I1089" s="274">
        <f t="shared" si="243"/>
        <v>0</v>
      </c>
      <c r="J1089" s="275">
        <f t="shared" si="243"/>
        <v>0</v>
      </c>
      <c r="K1089" s="276">
        <f t="shared" si="243"/>
        <v>0</v>
      </c>
      <c r="L1089" s="273">
        <f t="shared" si="243"/>
        <v>0</v>
      </c>
      <c r="M1089" s="12" t="str">
        <f t="shared" si="242"/>
        <v/>
      </c>
      <c r="N1089" s="13"/>
    </row>
    <row r="1090" spans="2:14" hidden="1">
      <c r="B1090" s="291"/>
      <c r="C1090" s="279">
        <v>201</v>
      </c>
      <c r="D1090" s="280" t="s">
        <v>734</v>
      </c>
      <c r="E1090" s="281">
        <f>F1090+G1090+H1090</f>
        <v>0</v>
      </c>
      <c r="F1090" s="152"/>
      <c r="G1090" s="153"/>
      <c r="H1090" s="1406"/>
      <c r="I1090" s="152"/>
      <c r="J1090" s="153"/>
      <c r="K1090" s="1406"/>
      <c r="L1090" s="281">
        <f>I1090+J1090+K1090</f>
        <v>0</v>
      </c>
      <c r="M1090" s="12" t="str">
        <f t="shared" si="242"/>
        <v/>
      </c>
      <c r="N1090" s="13"/>
    </row>
    <row r="1091" spans="2:14" hidden="1">
      <c r="B1091" s="292"/>
      <c r="C1091" s="293">
        <v>202</v>
      </c>
      <c r="D1091" s="294" t="s">
        <v>735</v>
      </c>
      <c r="E1091" s="295">
        <f>F1091+G1091+H1091</f>
        <v>0</v>
      </c>
      <c r="F1091" s="158"/>
      <c r="G1091" s="159"/>
      <c r="H1091" s="1408"/>
      <c r="I1091" s="158"/>
      <c r="J1091" s="159"/>
      <c r="K1091" s="1408"/>
      <c r="L1091" s="295">
        <f>I1091+J1091+K1091</f>
        <v>0</v>
      </c>
      <c r="M1091" s="12" t="str">
        <f t="shared" si="242"/>
        <v/>
      </c>
      <c r="N1091" s="13"/>
    </row>
    <row r="1092" spans="2:14" ht="31.5" hidden="1">
      <c r="B1092" s="299"/>
      <c r="C1092" s="293">
        <v>205</v>
      </c>
      <c r="D1092" s="294" t="s">
        <v>586</v>
      </c>
      <c r="E1092" s="295">
        <f>F1092+G1092+H1092</f>
        <v>0</v>
      </c>
      <c r="F1092" s="158"/>
      <c r="G1092" s="159"/>
      <c r="H1092" s="1408"/>
      <c r="I1092" s="158"/>
      <c r="J1092" s="159"/>
      <c r="K1092" s="1408"/>
      <c r="L1092" s="295">
        <f>I1092+J1092+K1092</f>
        <v>0</v>
      </c>
      <c r="M1092" s="12" t="str">
        <f t="shared" si="242"/>
        <v/>
      </c>
      <c r="N1092" s="13"/>
    </row>
    <row r="1093" spans="2:14" hidden="1">
      <c r="B1093" s="299"/>
      <c r="C1093" s="293">
        <v>208</v>
      </c>
      <c r="D1093" s="300" t="s">
        <v>587</v>
      </c>
      <c r="E1093" s="295">
        <f>F1093+G1093+H1093</f>
        <v>0</v>
      </c>
      <c r="F1093" s="158"/>
      <c r="G1093" s="159"/>
      <c r="H1093" s="1408"/>
      <c r="I1093" s="158"/>
      <c r="J1093" s="159"/>
      <c r="K1093" s="1408"/>
      <c r="L1093" s="295">
        <f>I1093+J1093+K1093</f>
        <v>0</v>
      </c>
      <c r="M1093" s="12" t="str">
        <f t="shared" si="242"/>
        <v/>
      </c>
      <c r="N1093" s="13"/>
    </row>
    <row r="1094" spans="2:14" hidden="1">
      <c r="B1094" s="291"/>
      <c r="C1094" s="285">
        <v>209</v>
      </c>
      <c r="D1094" s="301" t="s">
        <v>588</v>
      </c>
      <c r="E1094" s="287">
        <f>F1094+G1094+H1094</f>
        <v>0</v>
      </c>
      <c r="F1094" s="173"/>
      <c r="G1094" s="174"/>
      <c r="H1094" s="1409"/>
      <c r="I1094" s="173"/>
      <c r="J1094" s="174"/>
      <c r="K1094" s="1409"/>
      <c r="L1094" s="287">
        <f>I1094+J1094+K1094</f>
        <v>0</v>
      </c>
      <c r="M1094" s="12" t="str">
        <f t="shared" si="242"/>
        <v/>
      </c>
      <c r="N1094" s="13"/>
    </row>
    <row r="1095" spans="2:14" hidden="1">
      <c r="B1095" s="272">
        <v>500</v>
      </c>
      <c r="C1095" s="1942" t="s">
        <v>188</v>
      </c>
      <c r="D1095" s="1943"/>
      <c r="E1095" s="273">
        <f t="shared" ref="E1095:L1095" si="244">SUM(E1096:E1102)</f>
        <v>0</v>
      </c>
      <c r="F1095" s="274">
        <f t="shared" si="244"/>
        <v>0</v>
      </c>
      <c r="G1095" s="275">
        <f t="shared" si="244"/>
        <v>0</v>
      </c>
      <c r="H1095" s="276">
        <f t="shared" si="244"/>
        <v>0</v>
      </c>
      <c r="I1095" s="274">
        <f t="shared" si="244"/>
        <v>0</v>
      </c>
      <c r="J1095" s="275">
        <f t="shared" si="244"/>
        <v>0</v>
      </c>
      <c r="K1095" s="276">
        <f t="shared" si="244"/>
        <v>0</v>
      </c>
      <c r="L1095" s="273">
        <f t="shared" si="244"/>
        <v>0</v>
      </c>
      <c r="M1095" s="12" t="str">
        <f t="shared" si="242"/>
        <v/>
      </c>
      <c r="N1095" s="13"/>
    </row>
    <row r="1096" spans="2:14" hidden="1">
      <c r="B1096" s="291"/>
      <c r="C1096" s="302">
        <v>551</v>
      </c>
      <c r="D1096" s="303" t="s">
        <v>189</v>
      </c>
      <c r="E1096" s="281">
        <f t="shared" ref="E1096:E1103" si="245">F1096+G1096+H1096</f>
        <v>0</v>
      </c>
      <c r="F1096" s="152"/>
      <c r="G1096" s="153"/>
      <c r="H1096" s="1406"/>
      <c r="I1096" s="152"/>
      <c r="J1096" s="153"/>
      <c r="K1096" s="1406"/>
      <c r="L1096" s="281">
        <f t="shared" ref="L1096:L1103" si="246">I1096+J1096+K1096</f>
        <v>0</v>
      </c>
      <c r="M1096" s="12" t="str">
        <f t="shared" si="242"/>
        <v/>
      </c>
      <c r="N1096" s="13"/>
    </row>
    <row r="1097" spans="2:14" hidden="1">
      <c r="B1097" s="291"/>
      <c r="C1097" s="304">
        <v>552</v>
      </c>
      <c r="D1097" s="305" t="s">
        <v>894</v>
      </c>
      <c r="E1097" s="295">
        <f t="shared" si="245"/>
        <v>0</v>
      </c>
      <c r="F1097" s="158"/>
      <c r="G1097" s="159"/>
      <c r="H1097" s="1408"/>
      <c r="I1097" s="158"/>
      <c r="J1097" s="159"/>
      <c r="K1097" s="1408"/>
      <c r="L1097" s="295">
        <f t="shared" si="246"/>
        <v>0</v>
      </c>
      <c r="M1097" s="12" t="str">
        <f t="shared" si="242"/>
        <v/>
      </c>
      <c r="N1097" s="13"/>
    </row>
    <row r="1098" spans="2:14" hidden="1">
      <c r="B1098" s="306"/>
      <c r="C1098" s="304">
        <v>558</v>
      </c>
      <c r="D1098" s="307" t="s">
        <v>856</v>
      </c>
      <c r="E1098" s="295">
        <f t="shared" si="245"/>
        <v>0</v>
      </c>
      <c r="F1098" s="484">
        <v>0</v>
      </c>
      <c r="G1098" s="485">
        <v>0</v>
      </c>
      <c r="H1098" s="160">
        <v>0</v>
      </c>
      <c r="I1098" s="484">
        <v>0</v>
      </c>
      <c r="J1098" s="485">
        <v>0</v>
      </c>
      <c r="K1098" s="160">
        <v>0</v>
      </c>
      <c r="L1098" s="295">
        <f t="shared" si="246"/>
        <v>0</v>
      </c>
      <c r="M1098" s="12" t="str">
        <f t="shared" si="242"/>
        <v/>
      </c>
      <c r="N1098" s="13"/>
    </row>
    <row r="1099" spans="2:14" hidden="1">
      <c r="B1099" s="306"/>
      <c r="C1099" s="304">
        <v>560</v>
      </c>
      <c r="D1099" s="307" t="s">
        <v>190</v>
      </c>
      <c r="E1099" s="295">
        <f t="shared" si="245"/>
        <v>0</v>
      </c>
      <c r="F1099" s="158"/>
      <c r="G1099" s="159"/>
      <c r="H1099" s="1408"/>
      <c r="I1099" s="158"/>
      <c r="J1099" s="159"/>
      <c r="K1099" s="1408"/>
      <c r="L1099" s="295">
        <f t="shared" si="246"/>
        <v>0</v>
      </c>
      <c r="M1099" s="12" t="str">
        <f t="shared" si="242"/>
        <v/>
      </c>
      <c r="N1099" s="13"/>
    </row>
    <row r="1100" spans="2:14" hidden="1">
      <c r="B1100" s="306"/>
      <c r="C1100" s="304">
        <v>580</v>
      </c>
      <c r="D1100" s="305" t="s">
        <v>191</v>
      </c>
      <c r="E1100" s="295">
        <f t="shared" si="245"/>
        <v>0</v>
      </c>
      <c r="F1100" s="158"/>
      <c r="G1100" s="159"/>
      <c r="H1100" s="1408"/>
      <c r="I1100" s="158"/>
      <c r="J1100" s="159"/>
      <c r="K1100" s="1408"/>
      <c r="L1100" s="295">
        <f t="shared" si="246"/>
        <v>0</v>
      </c>
      <c r="M1100" s="12" t="str">
        <f t="shared" si="242"/>
        <v/>
      </c>
      <c r="N1100" s="13"/>
    </row>
    <row r="1101" spans="2:14" hidden="1">
      <c r="B1101" s="291"/>
      <c r="C1101" s="304">
        <v>588</v>
      </c>
      <c r="D1101" s="305" t="s">
        <v>858</v>
      </c>
      <c r="E1101" s="295">
        <f t="shared" si="245"/>
        <v>0</v>
      </c>
      <c r="F1101" s="484">
        <v>0</v>
      </c>
      <c r="G1101" s="485">
        <v>0</v>
      </c>
      <c r="H1101" s="160">
        <v>0</v>
      </c>
      <c r="I1101" s="484">
        <v>0</v>
      </c>
      <c r="J1101" s="485">
        <v>0</v>
      </c>
      <c r="K1101" s="160">
        <v>0</v>
      </c>
      <c r="L1101" s="295">
        <f t="shared" si="246"/>
        <v>0</v>
      </c>
      <c r="M1101" s="12" t="str">
        <f t="shared" si="242"/>
        <v/>
      </c>
      <c r="N1101" s="13"/>
    </row>
    <row r="1102" spans="2:14" ht="31.5" hidden="1">
      <c r="B1102" s="291"/>
      <c r="C1102" s="308">
        <v>590</v>
      </c>
      <c r="D1102" s="309" t="s">
        <v>192</v>
      </c>
      <c r="E1102" s="287">
        <f t="shared" si="245"/>
        <v>0</v>
      </c>
      <c r="F1102" s="173"/>
      <c r="G1102" s="174"/>
      <c r="H1102" s="1409"/>
      <c r="I1102" s="173"/>
      <c r="J1102" s="174"/>
      <c r="K1102" s="1409"/>
      <c r="L1102" s="287">
        <f t="shared" si="246"/>
        <v>0</v>
      </c>
      <c r="M1102" s="12" t="str">
        <f t="shared" si="242"/>
        <v/>
      </c>
      <c r="N1102" s="13"/>
    </row>
    <row r="1103" spans="2:14" hidden="1">
      <c r="B1103" s="272">
        <v>800</v>
      </c>
      <c r="C1103" s="1944" t="s">
        <v>193</v>
      </c>
      <c r="D1103" s="1945"/>
      <c r="E1103" s="310">
        <f t="shared" si="245"/>
        <v>0</v>
      </c>
      <c r="F1103" s="1410"/>
      <c r="G1103" s="1411"/>
      <c r="H1103" s="1412"/>
      <c r="I1103" s="1410"/>
      <c r="J1103" s="1411"/>
      <c r="K1103" s="1412"/>
      <c r="L1103" s="310">
        <f t="shared" si="246"/>
        <v>0</v>
      </c>
      <c r="M1103" s="12" t="str">
        <f t="shared" si="242"/>
        <v/>
      </c>
      <c r="N1103" s="13"/>
    </row>
    <row r="1104" spans="2:14">
      <c r="B1104" s="272">
        <v>1000</v>
      </c>
      <c r="C1104" s="1924" t="s">
        <v>194</v>
      </c>
      <c r="D1104" s="1925"/>
      <c r="E1104" s="310">
        <f t="shared" ref="E1104:L1104" si="247">SUM(E1105:E1121)</f>
        <v>8330</v>
      </c>
      <c r="F1104" s="274">
        <f t="shared" si="247"/>
        <v>8330</v>
      </c>
      <c r="G1104" s="275">
        <f t="shared" si="247"/>
        <v>0</v>
      </c>
      <c r="H1104" s="276">
        <f t="shared" si="247"/>
        <v>0</v>
      </c>
      <c r="I1104" s="274">
        <f t="shared" si="247"/>
        <v>8330</v>
      </c>
      <c r="J1104" s="275">
        <f t="shared" si="247"/>
        <v>0</v>
      </c>
      <c r="K1104" s="276">
        <f t="shared" si="247"/>
        <v>0</v>
      </c>
      <c r="L1104" s="310">
        <f t="shared" si="247"/>
        <v>8330</v>
      </c>
      <c r="M1104" s="12">
        <f t="shared" si="242"/>
        <v>1</v>
      </c>
      <c r="N1104" s="13"/>
    </row>
    <row r="1105" spans="2:14" hidden="1">
      <c r="B1105" s="292"/>
      <c r="C1105" s="279">
        <v>1011</v>
      </c>
      <c r="D1105" s="311" t="s">
        <v>195</v>
      </c>
      <c r="E1105" s="281">
        <f t="shared" ref="E1105:E1121" si="248">F1105+G1105+H1105</f>
        <v>0</v>
      </c>
      <c r="F1105" s="152"/>
      <c r="G1105" s="153"/>
      <c r="H1105" s="1406"/>
      <c r="I1105" s="152"/>
      <c r="J1105" s="153"/>
      <c r="K1105" s="1406"/>
      <c r="L1105" s="281">
        <f t="shared" ref="L1105:L1121" si="249">I1105+J1105+K1105</f>
        <v>0</v>
      </c>
      <c r="M1105" s="12" t="str">
        <f t="shared" si="242"/>
        <v/>
      </c>
      <c r="N1105" s="13"/>
    </row>
    <row r="1106" spans="2:14" hidden="1">
      <c r="B1106" s="292"/>
      <c r="C1106" s="293">
        <v>1012</v>
      </c>
      <c r="D1106" s="294" t="s">
        <v>196</v>
      </c>
      <c r="E1106" s="295">
        <f t="shared" si="248"/>
        <v>0</v>
      </c>
      <c r="F1106" s="158"/>
      <c r="G1106" s="159"/>
      <c r="H1106" s="1408"/>
      <c r="I1106" s="158"/>
      <c r="J1106" s="159"/>
      <c r="K1106" s="1408"/>
      <c r="L1106" s="295">
        <f t="shared" si="249"/>
        <v>0</v>
      </c>
      <c r="M1106" s="12" t="str">
        <f t="shared" si="242"/>
        <v/>
      </c>
      <c r="N1106" s="13"/>
    </row>
    <row r="1107" spans="2:14" hidden="1">
      <c r="B1107" s="292"/>
      <c r="C1107" s="293">
        <v>1013</v>
      </c>
      <c r="D1107" s="294" t="s">
        <v>197</v>
      </c>
      <c r="E1107" s="295">
        <f t="shared" si="248"/>
        <v>0</v>
      </c>
      <c r="F1107" s="158"/>
      <c r="G1107" s="159"/>
      <c r="H1107" s="1408"/>
      <c r="I1107" s="158"/>
      <c r="J1107" s="159"/>
      <c r="K1107" s="1408"/>
      <c r="L1107" s="295">
        <f t="shared" si="249"/>
        <v>0</v>
      </c>
      <c r="M1107" s="12" t="str">
        <f t="shared" si="242"/>
        <v/>
      </c>
      <c r="N1107" s="13"/>
    </row>
    <row r="1108" spans="2:14" hidden="1">
      <c r="B1108" s="292"/>
      <c r="C1108" s="293">
        <v>1014</v>
      </c>
      <c r="D1108" s="294" t="s">
        <v>198</v>
      </c>
      <c r="E1108" s="295">
        <f t="shared" si="248"/>
        <v>0</v>
      </c>
      <c r="F1108" s="158"/>
      <c r="G1108" s="159"/>
      <c r="H1108" s="1408"/>
      <c r="I1108" s="158"/>
      <c r="J1108" s="159"/>
      <c r="K1108" s="1408"/>
      <c r="L1108" s="295">
        <f t="shared" si="249"/>
        <v>0</v>
      </c>
      <c r="M1108" s="12" t="str">
        <f t="shared" si="242"/>
        <v/>
      </c>
      <c r="N1108" s="13"/>
    </row>
    <row r="1109" spans="2:14">
      <c r="B1109" s="292"/>
      <c r="C1109" s="293">
        <v>1015</v>
      </c>
      <c r="D1109" s="294" t="s">
        <v>199</v>
      </c>
      <c r="E1109" s="295">
        <f t="shared" si="248"/>
        <v>7800</v>
      </c>
      <c r="F1109" s="158">
        <v>7800</v>
      </c>
      <c r="G1109" s="159"/>
      <c r="H1109" s="1408"/>
      <c r="I1109" s="158">
        <v>7800</v>
      </c>
      <c r="J1109" s="159"/>
      <c r="K1109" s="1408"/>
      <c r="L1109" s="295">
        <f t="shared" si="249"/>
        <v>7800</v>
      </c>
      <c r="M1109" s="12">
        <f t="shared" si="242"/>
        <v>1</v>
      </c>
      <c r="N1109" s="13"/>
    </row>
    <row r="1110" spans="2:14" hidden="1">
      <c r="B1110" s="292"/>
      <c r="C1110" s="312">
        <v>1016</v>
      </c>
      <c r="D1110" s="313" t="s">
        <v>200</v>
      </c>
      <c r="E1110" s="314">
        <f t="shared" si="248"/>
        <v>0</v>
      </c>
      <c r="F1110" s="164"/>
      <c r="G1110" s="165"/>
      <c r="H1110" s="1407"/>
      <c r="I1110" s="164"/>
      <c r="J1110" s="165"/>
      <c r="K1110" s="1407"/>
      <c r="L1110" s="314">
        <f t="shared" si="249"/>
        <v>0</v>
      </c>
      <c r="M1110" s="12" t="str">
        <f t="shared" si="242"/>
        <v/>
      </c>
      <c r="N1110" s="13"/>
    </row>
    <row r="1111" spans="2:14">
      <c r="B1111" s="278"/>
      <c r="C1111" s="318">
        <v>1020</v>
      </c>
      <c r="D1111" s="319" t="s">
        <v>201</v>
      </c>
      <c r="E1111" s="320">
        <f t="shared" si="248"/>
        <v>530</v>
      </c>
      <c r="F1111" s="450">
        <v>530</v>
      </c>
      <c r="G1111" s="451"/>
      <c r="H1111" s="1416"/>
      <c r="I1111" s="450">
        <v>530</v>
      </c>
      <c r="J1111" s="451"/>
      <c r="K1111" s="1416"/>
      <c r="L1111" s="320">
        <f t="shared" si="249"/>
        <v>530</v>
      </c>
      <c r="M1111" s="12">
        <f t="shared" si="242"/>
        <v>1</v>
      </c>
      <c r="N1111" s="13"/>
    </row>
    <row r="1112" spans="2:14" hidden="1">
      <c r="B1112" s="292"/>
      <c r="C1112" s="324">
        <v>1030</v>
      </c>
      <c r="D1112" s="325" t="s">
        <v>202</v>
      </c>
      <c r="E1112" s="326">
        <f t="shared" si="248"/>
        <v>0</v>
      </c>
      <c r="F1112" s="445"/>
      <c r="G1112" s="446"/>
      <c r="H1112" s="1413"/>
      <c r="I1112" s="445"/>
      <c r="J1112" s="446"/>
      <c r="K1112" s="1413"/>
      <c r="L1112" s="326">
        <f t="shared" si="249"/>
        <v>0</v>
      </c>
      <c r="M1112" s="12" t="str">
        <f t="shared" si="242"/>
        <v/>
      </c>
      <c r="N1112" s="13"/>
    </row>
    <row r="1113" spans="2:14" hidden="1">
      <c r="B1113" s="292"/>
      <c r="C1113" s="318">
        <v>1051</v>
      </c>
      <c r="D1113" s="331" t="s">
        <v>203</v>
      </c>
      <c r="E1113" s="320">
        <f t="shared" si="248"/>
        <v>0</v>
      </c>
      <c r="F1113" s="450"/>
      <c r="G1113" s="451"/>
      <c r="H1113" s="1416"/>
      <c r="I1113" s="450"/>
      <c r="J1113" s="451"/>
      <c r="K1113" s="1416"/>
      <c r="L1113" s="320">
        <f t="shared" si="249"/>
        <v>0</v>
      </c>
      <c r="M1113" s="12" t="str">
        <f t="shared" si="242"/>
        <v/>
      </c>
      <c r="N1113" s="13"/>
    </row>
    <row r="1114" spans="2:14" hidden="1">
      <c r="B1114" s="292"/>
      <c r="C1114" s="293">
        <v>1052</v>
      </c>
      <c r="D1114" s="294" t="s">
        <v>204</v>
      </c>
      <c r="E1114" s="295">
        <f t="shared" si="248"/>
        <v>0</v>
      </c>
      <c r="F1114" s="158"/>
      <c r="G1114" s="159"/>
      <c r="H1114" s="1408"/>
      <c r="I1114" s="158"/>
      <c r="J1114" s="159"/>
      <c r="K1114" s="1408"/>
      <c r="L1114" s="295">
        <f t="shared" si="249"/>
        <v>0</v>
      </c>
      <c r="M1114" s="12" t="str">
        <f t="shared" si="242"/>
        <v/>
      </c>
      <c r="N1114" s="13"/>
    </row>
    <row r="1115" spans="2:14" hidden="1">
      <c r="B1115" s="292"/>
      <c r="C1115" s="324">
        <v>1053</v>
      </c>
      <c r="D1115" s="325" t="s">
        <v>859</v>
      </c>
      <c r="E1115" s="326">
        <f t="shared" si="248"/>
        <v>0</v>
      </c>
      <c r="F1115" s="445"/>
      <c r="G1115" s="446"/>
      <c r="H1115" s="1413"/>
      <c r="I1115" s="445"/>
      <c r="J1115" s="446"/>
      <c r="K1115" s="1413"/>
      <c r="L1115" s="326">
        <f t="shared" si="249"/>
        <v>0</v>
      </c>
      <c r="M1115" s="12" t="str">
        <f t="shared" si="242"/>
        <v/>
      </c>
      <c r="N1115" s="13"/>
    </row>
    <row r="1116" spans="2:14" hidden="1">
      <c r="B1116" s="292"/>
      <c r="C1116" s="318">
        <v>1062</v>
      </c>
      <c r="D1116" s="319" t="s">
        <v>205</v>
      </c>
      <c r="E1116" s="320">
        <f t="shared" si="248"/>
        <v>0</v>
      </c>
      <c r="F1116" s="450"/>
      <c r="G1116" s="451"/>
      <c r="H1116" s="1416"/>
      <c r="I1116" s="450"/>
      <c r="J1116" s="451"/>
      <c r="K1116" s="1416"/>
      <c r="L1116" s="320">
        <f t="shared" si="249"/>
        <v>0</v>
      </c>
      <c r="M1116" s="12" t="str">
        <f t="shared" si="242"/>
        <v/>
      </c>
      <c r="N1116" s="13"/>
    </row>
    <row r="1117" spans="2:14" hidden="1">
      <c r="B1117" s="292"/>
      <c r="C1117" s="324">
        <v>1063</v>
      </c>
      <c r="D1117" s="332" t="s">
        <v>787</v>
      </c>
      <c r="E1117" s="326">
        <f t="shared" si="248"/>
        <v>0</v>
      </c>
      <c r="F1117" s="445"/>
      <c r="G1117" s="446"/>
      <c r="H1117" s="1413"/>
      <c r="I1117" s="445"/>
      <c r="J1117" s="446"/>
      <c r="K1117" s="1413"/>
      <c r="L1117" s="326">
        <f t="shared" si="249"/>
        <v>0</v>
      </c>
      <c r="M1117" s="12" t="str">
        <f t="shared" si="242"/>
        <v/>
      </c>
      <c r="N1117" s="13"/>
    </row>
    <row r="1118" spans="2:14" hidden="1">
      <c r="B1118" s="292"/>
      <c r="C1118" s="333">
        <v>1069</v>
      </c>
      <c r="D1118" s="334" t="s">
        <v>206</v>
      </c>
      <c r="E1118" s="335">
        <f t="shared" si="248"/>
        <v>0</v>
      </c>
      <c r="F1118" s="589"/>
      <c r="G1118" s="590"/>
      <c r="H1118" s="1415"/>
      <c r="I1118" s="589"/>
      <c r="J1118" s="590"/>
      <c r="K1118" s="1415"/>
      <c r="L1118" s="335">
        <f t="shared" si="249"/>
        <v>0</v>
      </c>
      <c r="M1118" s="12" t="str">
        <f t="shared" ref="M1118:M1149" si="250">(IF($E1118&lt;&gt;0,$M$2,IF($L1118&lt;&gt;0,$M$2,"")))</f>
        <v/>
      </c>
      <c r="N1118" s="13"/>
    </row>
    <row r="1119" spans="2:14" hidden="1">
      <c r="B1119" s="278"/>
      <c r="C1119" s="318">
        <v>1091</v>
      </c>
      <c r="D1119" s="331" t="s">
        <v>895</v>
      </c>
      <c r="E1119" s="320">
        <f t="shared" si="248"/>
        <v>0</v>
      </c>
      <c r="F1119" s="450"/>
      <c r="G1119" s="451"/>
      <c r="H1119" s="1416"/>
      <c r="I1119" s="450"/>
      <c r="J1119" s="451"/>
      <c r="K1119" s="1416"/>
      <c r="L1119" s="320">
        <f t="shared" si="249"/>
        <v>0</v>
      </c>
      <c r="M1119" s="12" t="str">
        <f t="shared" si="250"/>
        <v/>
      </c>
      <c r="N1119" s="13"/>
    </row>
    <row r="1120" spans="2:14" hidden="1">
      <c r="B1120" s="292"/>
      <c r="C1120" s="293">
        <v>1092</v>
      </c>
      <c r="D1120" s="294" t="s">
        <v>299</v>
      </c>
      <c r="E1120" s="295">
        <f t="shared" si="248"/>
        <v>0</v>
      </c>
      <c r="F1120" s="158"/>
      <c r="G1120" s="159"/>
      <c r="H1120" s="1408"/>
      <c r="I1120" s="158"/>
      <c r="J1120" s="159"/>
      <c r="K1120" s="1408"/>
      <c r="L1120" s="295">
        <f t="shared" si="249"/>
        <v>0</v>
      </c>
      <c r="M1120" s="12" t="str">
        <f t="shared" si="250"/>
        <v/>
      </c>
      <c r="N1120" s="13"/>
    </row>
    <row r="1121" spans="2:14" hidden="1">
      <c r="B1121" s="292"/>
      <c r="C1121" s="285">
        <v>1098</v>
      </c>
      <c r="D1121" s="339" t="s">
        <v>207</v>
      </c>
      <c r="E1121" s="287">
        <f t="shared" si="248"/>
        <v>0</v>
      </c>
      <c r="F1121" s="173"/>
      <c r="G1121" s="174"/>
      <c r="H1121" s="1409"/>
      <c r="I1121" s="173"/>
      <c r="J1121" s="174"/>
      <c r="K1121" s="1409"/>
      <c r="L1121" s="287">
        <f t="shared" si="249"/>
        <v>0</v>
      </c>
      <c r="M1121" s="12" t="str">
        <f t="shared" si="250"/>
        <v/>
      </c>
      <c r="N1121" s="13"/>
    </row>
    <row r="1122" spans="2:14" hidden="1">
      <c r="B1122" s="272">
        <v>1900</v>
      </c>
      <c r="C1122" s="1914" t="s">
        <v>266</v>
      </c>
      <c r="D1122" s="1915"/>
      <c r="E1122" s="310">
        <f t="shared" ref="E1122:L1122" si="251">SUM(E1123:E1125)</f>
        <v>0</v>
      </c>
      <c r="F1122" s="274">
        <f t="shared" si="251"/>
        <v>0</v>
      </c>
      <c r="G1122" s="275">
        <f t="shared" si="251"/>
        <v>0</v>
      </c>
      <c r="H1122" s="276">
        <f t="shared" si="251"/>
        <v>0</v>
      </c>
      <c r="I1122" s="274">
        <f t="shared" si="251"/>
        <v>0</v>
      </c>
      <c r="J1122" s="275">
        <f t="shared" si="251"/>
        <v>0</v>
      </c>
      <c r="K1122" s="276">
        <f t="shared" si="251"/>
        <v>0</v>
      </c>
      <c r="L1122" s="310">
        <f t="shared" si="251"/>
        <v>0</v>
      </c>
      <c r="M1122" s="12" t="str">
        <f t="shared" si="250"/>
        <v/>
      </c>
      <c r="N1122" s="13"/>
    </row>
    <row r="1123" spans="2:14" hidden="1">
      <c r="B1123" s="292"/>
      <c r="C1123" s="279">
        <v>1901</v>
      </c>
      <c r="D1123" s="340" t="s">
        <v>896</v>
      </c>
      <c r="E1123" s="281">
        <f>F1123+G1123+H1123</f>
        <v>0</v>
      </c>
      <c r="F1123" s="152"/>
      <c r="G1123" s="153"/>
      <c r="H1123" s="1406"/>
      <c r="I1123" s="152"/>
      <c r="J1123" s="153"/>
      <c r="K1123" s="1406"/>
      <c r="L1123" s="281">
        <f>I1123+J1123+K1123</f>
        <v>0</v>
      </c>
      <c r="M1123" s="12" t="str">
        <f t="shared" si="250"/>
        <v/>
      </c>
      <c r="N1123" s="13"/>
    </row>
    <row r="1124" spans="2:14" hidden="1">
      <c r="B1124" s="341"/>
      <c r="C1124" s="293">
        <v>1981</v>
      </c>
      <c r="D1124" s="342" t="s">
        <v>897</v>
      </c>
      <c r="E1124" s="295">
        <f>F1124+G1124+H1124</f>
        <v>0</v>
      </c>
      <c r="F1124" s="158"/>
      <c r="G1124" s="159"/>
      <c r="H1124" s="1408"/>
      <c r="I1124" s="158"/>
      <c r="J1124" s="159"/>
      <c r="K1124" s="1408"/>
      <c r="L1124" s="295">
        <f>I1124+J1124+K1124</f>
        <v>0</v>
      </c>
      <c r="M1124" s="12" t="str">
        <f t="shared" si="250"/>
        <v/>
      </c>
      <c r="N1124" s="13"/>
    </row>
    <row r="1125" spans="2:14" hidden="1">
      <c r="B1125" s="292"/>
      <c r="C1125" s="285">
        <v>1991</v>
      </c>
      <c r="D1125" s="343" t="s">
        <v>898</v>
      </c>
      <c r="E1125" s="287">
        <f>F1125+G1125+H1125</f>
        <v>0</v>
      </c>
      <c r="F1125" s="173"/>
      <c r="G1125" s="174"/>
      <c r="H1125" s="1409"/>
      <c r="I1125" s="173"/>
      <c r="J1125" s="174"/>
      <c r="K1125" s="1409"/>
      <c r="L1125" s="287">
        <f>I1125+J1125+K1125</f>
        <v>0</v>
      </c>
      <c r="M1125" s="12" t="str">
        <f t="shared" si="250"/>
        <v/>
      </c>
      <c r="N1125" s="13"/>
    </row>
    <row r="1126" spans="2:14" hidden="1">
      <c r="B1126" s="272">
        <v>2100</v>
      </c>
      <c r="C1126" s="1914" t="s">
        <v>708</v>
      </c>
      <c r="D1126" s="1915"/>
      <c r="E1126" s="310">
        <f t="shared" ref="E1126:L1126" si="252">SUM(E1127:E1131)</f>
        <v>0</v>
      </c>
      <c r="F1126" s="274">
        <f t="shared" si="252"/>
        <v>0</v>
      </c>
      <c r="G1126" s="275">
        <f t="shared" si="252"/>
        <v>0</v>
      </c>
      <c r="H1126" s="276">
        <f t="shared" si="252"/>
        <v>0</v>
      </c>
      <c r="I1126" s="274">
        <f t="shared" si="252"/>
        <v>0</v>
      </c>
      <c r="J1126" s="275">
        <f t="shared" si="252"/>
        <v>0</v>
      </c>
      <c r="K1126" s="276">
        <f t="shared" si="252"/>
        <v>0</v>
      </c>
      <c r="L1126" s="310">
        <f t="shared" si="252"/>
        <v>0</v>
      </c>
      <c r="M1126" s="12" t="str">
        <f t="shared" si="250"/>
        <v/>
      </c>
      <c r="N1126" s="13"/>
    </row>
    <row r="1127" spans="2:14" hidden="1">
      <c r="B1127" s="292"/>
      <c r="C1127" s="279">
        <v>2110</v>
      </c>
      <c r="D1127" s="344" t="s">
        <v>208</v>
      </c>
      <c r="E1127" s="281">
        <f>F1127+G1127+H1127</f>
        <v>0</v>
      </c>
      <c r="F1127" s="152"/>
      <c r="G1127" s="153"/>
      <c r="H1127" s="1406"/>
      <c r="I1127" s="152"/>
      <c r="J1127" s="153"/>
      <c r="K1127" s="1406"/>
      <c r="L1127" s="281">
        <f>I1127+J1127+K1127</f>
        <v>0</v>
      </c>
      <c r="M1127" s="12" t="str">
        <f t="shared" si="250"/>
        <v/>
      </c>
      <c r="N1127" s="13"/>
    </row>
    <row r="1128" spans="2:14" hidden="1">
      <c r="B1128" s="341"/>
      <c r="C1128" s="293">
        <v>2120</v>
      </c>
      <c r="D1128" s="300" t="s">
        <v>209</v>
      </c>
      <c r="E1128" s="295">
        <f>F1128+G1128+H1128</f>
        <v>0</v>
      </c>
      <c r="F1128" s="158"/>
      <c r="G1128" s="159"/>
      <c r="H1128" s="1408"/>
      <c r="I1128" s="158"/>
      <c r="J1128" s="159"/>
      <c r="K1128" s="1408"/>
      <c r="L1128" s="295">
        <f>I1128+J1128+K1128</f>
        <v>0</v>
      </c>
      <c r="M1128" s="12" t="str">
        <f t="shared" si="250"/>
        <v/>
      </c>
      <c r="N1128" s="13"/>
    </row>
    <row r="1129" spans="2:14" hidden="1">
      <c r="B1129" s="341"/>
      <c r="C1129" s="293">
        <v>2125</v>
      </c>
      <c r="D1129" s="300" t="s">
        <v>210</v>
      </c>
      <c r="E1129" s="295">
        <f>F1129+G1129+H1129</f>
        <v>0</v>
      </c>
      <c r="F1129" s="484">
        <v>0</v>
      </c>
      <c r="G1129" s="485">
        <v>0</v>
      </c>
      <c r="H1129" s="160">
        <v>0</v>
      </c>
      <c r="I1129" s="484">
        <v>0</v>
      </c>
      <c r="J1129" s="485">
        <v>0</v>
      </c>
      <c r="K1129" s="160">
        <v>0</v>
      </c>
      <c r="L1129" s="295">
        <f>I1129+J1129+K1129</f>
        <v>0</v>
      </c>
      <c r="M1129" s="12" t="str">
        <f t="shared" si="250"/>
        <v/>
      </c>
      <c r="N1129" s="13"/>
    </row>
    <row r="1130" spans="2:14" hidden="1">
      <c r="B1130" s="291"/>
      <c r="C1130" s="293">
        <v>2140</v>
      </c>
      <c r="D1130" s="300" t="s">
        <v>211</v>
      </c>
      <c r="E1130" s="295">
        <f>F1130+G1130+H1130</f>
        <v>0</v>
      </c>
      <c r="F1130" s="484">
        <v>0</v>
      </c>
      <c r="G1130" s="485">
        <v>0</v>
      </c>
      <c r="H1130" s="160">
        <v>0</v>
      </c>
      <c r="I1130" s="484">
        <v>0</v>
      </c>
      <c r="J1130" s="485">
        <v>0</v>
      </c>
      <c r="K1130" s="160">
        <v>0</v>
      </c>
      <c r="L1130" s="295">
        <f>I1130+J1130+K1130</f>
        <v>0</v>
      </c>
      <c r="M1130" s="12" t="str">
        <f t="shared" si="250"/>
        <v/>
      </c>
      <c r="N1130" s="13"/>
    </row>
    <row r="1131" spans="2:14" hidden="1">
      <c r="B1131" s="292"/>
      <c r="C1131" s="285">
        <v>2190</v>
      </c>
      <c r="D1131" s="345" t="s">
        <v>212</v>
      </c>
      <c r="E1131" s="287">
        <f>F1131+G1131+H1131</f>
        <v>0</v>
      </c>
      <c r="F1131" s="173"/>
      <c r="G1131" s="174"/>
      <c r="H1131" s="1409"/>
      <c r="I1131" s="173"/>
      <c r="J1131" s="174"/>
      <c r="K1131" s="1409"/>
      <c r="L1131" s="287">
        <f>I1131+J1131+K1131</f>
        <v>0</v>
      </c>
      <c r="M1131" s="12" t="str">
        <f t="shared" si="250"/>
        <v/>
      </c>
      <c r="N1131" s="13"/>
    </row>
    <row r="1132" spans="2:14" hidden="1">
      <c r="B1132" s="272">
        <v>2200</v>
      </c>
      <c r="C1132" s="1914" t="s">
        <v>213</v>
      </c>
      <c r="D1132" s="1915"/>
      <c r="E1132" s="310">
        <f t="shared" ref="E1132:L1132" si="253">SUM(E1133:E1134)</f>
        <v>0</v>
      </c>
      <c r="F1132" s="274">
        <f t="shared" si="253"/>
        <v>0</v>
      </c>
      <c r="G1132" s="275">
        <f t="shared" si="253"/>
        <v>0</v>
      </c>
      <c r="H1132" s="276">
        <f t="shared" si="253"/>
        <v>0</v>
      </c>
      <c r="I1132" s="274">
        <f t="shared" si="253"/>
        <v>0</v>
      </c>
      <c r="J1132" s="275">
        <f t="shared" si="253"/>
        <v>0</v>
      </c>
      <c r="K1132" s="276">
        <f t="shared" si="253"/>
        <v>0</v>
      </c>
      <c r="L1132" s="310">
        <f t="shared" si="253"/>
        <v>0</v>
      </c>
      <c r="M1132" s="12" t="str">
        <f t="shared" si="250"/>
        <v/>
      </c>
      <c r="N1132" s="13"/>
    </row>
    <row r="1133" spans="2:14" hidden="1">
      <c r="B1133" s="292"/>
      <c r="C1133" s="279">
        <v>2221</v>
      </c>
      <c r="D1133" s="280" t="s">
        <v>300</v>
      </c>
      <c r="E1133" s="281">
        <f>F1133+G1133+H1133</f>
        <v>0</v>
      </c>
      <c r="F1133" s="152"/>
      <c r="G1133" s="153"/>
      <c r="H1133" s="1406"/>
      <c r="I1133" s="152"/>
      <c r="J1133" s="153"/>
      <c r="K1133" s="1406"/>
      <c r="L1133" s="281">
        <f>I1133+J1133+K1133</f>
        <v>0</v>
      </c>
      <c r="M1133" s="12" t="str">
        <f t="shared" si="250"/>
        <v/>
      </c>
      <c r="N1133" s="13"/>
    </row>
    <row r="1134" spans="2:14" hidden="1">
      <c r="B1134" s="292"/>
      <c r="C1134" s="285">
        <v>2224</v>
      </c>
      <c r="D1134" s="286" t="s">
        <v>214</v>
      </c>
      <c r="E1134" s="287">
        <f>F1134+G1134+H1134</f>
        <v>0</v>
      </c>
      <c r="F1134" s="173"/>
      <c r="G1134" s="174"/>
      <c r="H1134" s="1409"/>
      <c r="I1134" s="173"/>
      <c r="J1134" s="174"/>
      <c r="K1134" s="1409"/>
      <c r="L1134" s="287">
        <f>I1134+J1134+K1134</f>
        <v>0</v>
      </c>
      <c r="M1134" s="12" t="str">
        <f t="shared" si="250"/>
        <v/>
      </c>
      <c r="N1134" s="13"/>
    </row>
    <row r="1135" spans="2:14" hidden="1">
      <c r="B1135" s="272">
        <v>2500</v>
      </c>
      <c r="C1135" s="1914" t="s">
        <v>215</v>
      </c>
      <c r="D1135" s="1915"/>
      <c r="E1135" s="310">
        <f>F1135+G1135+H1135</f>
        <v>0</v>
      </c>
      <c r="F1135" s="1410"/>
      <c r="G1135" s="1411"/>
      <c r="H1135" s="1412"/>
      <c r="I1135" s="1410"/>
      <c r="J1135" s="1411"/>
      <c r="K1135" s="1412"/>
      <c r="L1135" s="310">
        <f>I1135+J1135+K1135</f>
        <v>0</v>
      </c>
      <c r="M1135" s="12" t="str">
        <f t="shared" si="250"/>
        <v/>
      </c>
      <c r="N1135" s="13"/>
    </row>
    <row r="1136" spans="2:14" hidden="1">
      <c r="B1136" s="272">
        <v>2600</v>
      </c>
      <c r="C1136" s="1922" t="s">
        <v>216</v>
      </c>
      <c r="D1136" s="1923"/>
      <c r="E1136" s="310">
        <f>F1136+G1136+H1136</f>
        <v>0</v>
      </c>
      <c r="F1136" s="1410"/>
      <c r="G1136" s="1411"/>
      <c r="H1136" s="1412"/>
      <c r="I1136" s="1410"/>
      <c r="J1136" s="1411"/>
      <c r="K1136" s="1412"/>
      <c r="L1136" s="310">
        <f>I1136+J1136+K1136</f>
        <v>0</v>
      </c>
      <c r="M1136" s="12" t="str">
        <f t="shared" si="250"/>
        <v/>
      </c>
      <c r="N1136" s="13"/>
    </row>
    <row r="1137" spans="2:14" hidden="1">
      <c r="B1137" s="272">
        <v>2700</v>
      </c>
      <c r="C1137" s="1922" t="s">
        <v>217</v>
      </c>
      <c r="D1137" s="1923"/>
      <c r="E1137" s="310">
        <f>F1137+G1137+H1137</f>
        <v>0</v>
      </c>
      <c r="F1137" s="1410"/>
      <c r="G1137" s="1411"/>
      <c r="H1137" s="1412"/>
      <c r="I1137" s="1410"/>
      <c r="J1137" s="1411"/>
      <c r="K1137" s="1412"/>
      <c r="L1137" s="310">
        <f>I1137+J1137+K1137</f>
        <v>0</v>
      </c>
      <c r="M1137" s="12" t="str">
        <f t="shared" si="250"/>
        <v/>
      </c>
      <c r="N1137" s="13"/>
    </row>
    <row r="1138" spans="2:14" hidden="1">
      <c r="B1138" s="272">
        <v>2800</v>
      </c>
      <c r="C1138" s="1922" t="s">
        <v>1644</v>
      </c>
      <c r="D1138" s="1923"/>
      <c r="E1138" s="310">
        <f t="shared" ref="E1138:L1138" si="254">SUM(E1139:E1141)</f>
        <v>0</v>
      </c>
      <c r="F1138" s="274">
        <f t="shared" si="254"/>
        <v>0</v>
      </c>
      <c r="G1138" s="275">
        <f t="shared" si="254"/>
        <v>0</v>
      </c>
      <c r="H1138" s="276">
        <f t="shared" si="254"/>
        <v>0</v>
      </c>
      <c r="I1138" s="274">
        <f t="shared" si="254"/>
        <v>0</v>
      </c>
      <c r="J1138" s="275">
        <f t="shared" si="254"/>
        <v>0</v>
      </c>
      <c r="K1138" s="276">
        <f t="shared" si="254"/>
        <v>0</v>
      </c>
      <c r="L1138" s="310">
        <f t="shared" si="254"/>
        <v>0</v>
      </c>
      <c r="M1138" s="12" t="str">
        <f t="shared" si="250"/>
        <v/>
      </c>
      <c r="N1138" s="13"/>
    </row>
    <row r="1139" spans="2:14" hidden="1">
      <c r="B1139" s="292"/>
      <c r="C1139" s="279">
        <v>2810</v>
      </c>
      <c r="D1139" s="340" t="s">
        <v>2169</v>
      </c>
      <c r="E1139" s="281">
        <f>F1139+G1139+H1139</f>
        <v>0</v>
      </c>
      <c r="F1139" s="152"/>
      <c r="G1139" s="153"/>
      <c r="H1139" s="1406"/>
      <c r="I1139" s="152"/>
      <c r="J1139" s="153"/>
      <c r="K1139" s="1406"/>
      <c r="L1139" s="281">
        <f>I1139+J1139+K1139</f>
        <v>0</v>
      </c>
      <c r="M1139" s="12" t="str">
        <f t="shared" si="250"/>
        <v/>
      </c>
      <c r="N1139" s="13"/>
    </row>
    <row r="1140" spans="2:14" hidden="1">
      <c r="B1140" s="341"/>
      <c r="C1140" s="293">
        <v>2820</v>
      </c>
      <c r="D1140" s="342" t="s">
        <v>2170</v>
      </c>
      <c r="E1140" s="295">
        <f>F1140+G1140+H1140</f>
        <v>0</v>
      </c>
      <c r="F1140" s="158"/>
      <c r="G1140" s="159"/>
      <c r="H1140" s="1408"/>
      <c r="I1140" s="158"/>
      <c r="J1140" s="159"/>
      <c r="K1140" s="1408"/>
      <c r="L1140" s="295">
        <f>I1140+J1140+K1140</f>
        <v>0</v>
      </c>
      <c r="M1140" s="12" t="str">
        <f t="shared" si="250"/>
        <v/>
      </c>
      <c r="N1140" s="13"/>
    </row>
    <row r="1141" spans="2:14" ht="31.5" hidden="1">
      <c r="B1141" s="292"/>
      <c r="C1141" s="285">
        <v>2890</v>
      </c>
      <c r="D1141" s="343" t="s">
        <v>2171</v>
      </c>
      <c r="E1141" s="287">
        <f>F1141+G1141+H1141</f>
        <v>0</v>
      </c>
      <c r="F1141" s="173"/>
      <c r="G1141" s="174"/>
      <c r="H1141" s="1409"/>
      <c r="I1141" s="173"/>
      <c r="J1141" s="174"/>
      <c r="K1141" s="1409"/>
      <c r="L1141" s="287">
        <f>I1141+J1141+K1141</f>
        <v>0</v>
      </c>
      <c r="M1141" s="12" t="str">
        <f t="shared" si="250"/>
        <v/>
      </c>
      <c r="N1141" s="13"/>
    </row>
    <row r="1142" spans="2:14" hidden="1">
      <c r="B1142" s="272">
        <v>2900</v>
      </c>
      <c r="C1142" s="1914" t="s">
        <v>218</v>
      </c>
      <c r="D1142" s="1915"/>
      <c r="E1142" s="310">
        <f t="shared" ref="E1142:L1142" si="255">SUM(E1143:E1150)</f>
        <v>0</v>
      </c>
      <c r="F1142" s="274">
        <f t="shared" si="255"/>
        <v>0</v>
      </c>
      <c r="G1142" s="274">
        <f t="shared" si="255"/>
        <v>0</v>
      </c>
      <c r="H1142" s="274">
        <f t="shared" si="255"/>
        <v>0</v>
      </c>
      <c r="I1142" s="274">
        <f t="shared" si="255"/>
        <v>0</v>
      </c>
      <c r="J1142" s="274">
        <f t="shared" si="255"/>
        <v>0</v>
      </c>
      <c r="K1142" s="274">
        <f t="shared" si="255"/>
        <v>0</v>
      </c>
      <c r="L1142" s="274">
        <f t="shared" si="255"/>
        <v>0</v>
      </c>
      <c r="M1142" s="12" t="str">
        <f t="shared" si="250"/>
        <v/>
      </c>
      <c r="N1142" s="13"/>
    </row>
    <row r="1143" spans="2:14" hidden="1">
      <c r="B1143" s="346"/>
      <c r="C1143" s="279">
        <v>2910</v>
      </c>
      <c r="D1143" s="347" t="s">
        <v>1988</v>
      </c>
      <c r="E1143" s="281">
        <f t="shared" ref="E1143:E1150" si="256">F1143+G1143+H1143</f>
        <v>0</v>
      </c>
      <c r="F1143" s="152"/>
      <c r="G1143" s="153"/>
      <c r="H1143" s="1406"/>
      <c r="I1143" s="152"/>
      <c r="J1143" s="153"/>
      <c r="K1143" s="1406"/>
      <c r="L1143" s="281">
        <f t="shared" ref="L1143:L1150" si="257">I1143+J1143+K1143</f>
        <v>0</v>
      </c>
      <c r="M1143" s="12" t="str">
        <f t="shared" si="250"/>
        <v/>
      </c>
      <c r="N1143" s="13"/>
    </row>
    <row r="1144" spans="2:14" hidden="1">
      <c r="B1144" s="346"/>
      <c r="C1144" s="279">
        <v>2920</v>
      </c>
      <c r="D1144" s="347" t="s">
        <v>219</v>
      </c>
      <c r="E1144" s="281">
        <f t="shared" si="256"/>
        <v>0</v>
      </c>
      <c r="F1144" s="152"/>
      <c r="G1144" s="153"/>
      <c r="H1144" s="1406"/>
      <c r="I1144" s="152"/>
      <c r="J1144" s="153"/>
      <c r="K1144" s="1406"/>
      <c r="L1144" s="281">
        <f t="shared" si="257"/>
        <v>0</v>
      </c>
      <c r="M1144" s="12" t="str">
        <f t="shared" si="250"/>
        <v/>
      </c>
      <c r="N1144" s="13"/>
    </row>
    <row r="1145" spans="2:14" ht="31.5" hidden="1">
      <c r="B1145" s="346"/>
      <c r="C1145" s="324">
        <v>2969</v>
      </c>
      <c r="D1145" s="348" t="s">
        <v>220</v>
      </c>
      <c r="E1145" s="326">
        <f t="shared" si="256"/>
        <v>0</v>
      </c>
      <c r="F1145" s="445"/>
      <c r="G1145" s="446"/>
      <c r="H1145" s="1413"/>
      <c r="I1145" s="445"/>
      <c r="J1145" s="446"/>
      <c r="K1145" s="1413"/>
      <c r="L1145" s="326">
        <f t="shared" si="257"/>
        <v>0</v>
      </c>
      <c r="M1145" s="12" t="str">
        <f t="shared" si="250"/>
        <v/>
      </c>
      <c r="N1145" s="13"/>
    </row>
    <row r="1146" spans="2:14" ht="31.5" hidden="1">
      <c r="B1146" s="346"/>
      <c r="C1146" s="349">
        <v>2970</v>
      </c>
      <c r="D1146" s="350" t="s">
        <v>221</v>
      </c>
      <c r="E1146" s="351">
        <f t="shared" si="256"/>
        <v>0</v>
      </c>
      <c r="F1146" s="624"/>
      <c r="G1146" s="625"/>
      <c r="H1146" s="1414"/>
      <c r="I1146" s="624"/>
      <c r="J1146" s="625"/>
      <c r="K1146" s="1414"/>
      <c r="L1146" s="351">
        <f t="shared" si="257"/>
        <v>0</v>
      </c>
      <c r="M1146" s="12" t="str">
        <f t="shared" si="250"/>
        <v/>
      </c>
      <c r="N1146" s="13"/>
    </row>
    <row r="1147" spans="2:14" hidden="1">
      <c r="B1147" s="346"/>
      <c r="C1147" s="333">
        <v>2989</v>
      </c>
      <c r="D1147" s="355" t="s">
        <v>222</v>
      </c>
      <c r="E1147" s="335">
        <f t="shared" si="256"/>
        <v>0</v>
      </c>
      <c r="F1147" s="589"/>
      <c r="G1147" s="590"/>
      <c r="H1147" s="1415"/>
      <c r="I1147" s="589"/>
      <c r="J1147" s="590"/>
      <c r="K1147" s="1415"/>
      <c r="L1147" s="335">
        <f t="shared" si="257"/>
        <v>0</v>
      </c>
      <c r="M1147" s="12" t="str">
        <f t="shared" si="250"/>
        <v/>
      </c>
      <c r="N1147" s="13"/>
    </row>
    <row r="1148" spans="2:14" hidden="1">
      <c r="B1148" s="292"/>
      <c r="C1148" s="318">
        <v>2990</v>
      </c>
      <c r="D1148" s="356" t="s">
        <v>2007</v>
      </c>
      <c r="E1148" s="320">
        <f t="shared" si="256"/>
        <v>0</v>
      </c>
      <c r="F1148" s="450"/>
      <c r="G1148" s="451"/>
      <c r="H1148" s="1416"/>
      <c r="I1148" s="450"/>
      <c r="J1148" s="451"/>
      <c r="K1148" s="1416"/>
      <c r="L1148" s="320">
        <f t="shared" si="257"/>
        <v>0</v>
      </c>
      <c r="M1148" s="12" t="str">
        <f t="shared" si="250"/>
        <v/>
      </c>
      <c r="N1148" s="13"/>
    </row>
    <row r="1149" spans="2:14" hidden="1">
      <c r="B1149" s="292"/>
      <c r="C1149" s="318">
        <v>2991</v>
      </c>
      <c r="D1149" s="356" t="s">
        <v>223</v>
      </c>
      <c r="E1149" s="320">
        <f t="shared" si="256"/>
        <v>0</v>
      </c>
      <c r="F1149" s="450"/>
      <c r="G1149" s="451"/>
      <c r="H1149" s="1416"/>
      <c r="I1149" s="450"/>
      <c r="J1149" s="451"/>
      <c r="K1149" s="1416"/>
      <c r="L1149" s="320">
        <f t="shared" si="257"/>
        <v>0</v>
      </c>
      <c r="M1149" s="12" t="str">
        <f t="shared" si="250"/>
        <v/>
      </c>
      <c r="N1149" s="13"/>
    </row>
    <row r="1150" spans="2:14" hidden="1">
      <c r="B1150" s="292"/>
      <c r="C1150" s="285">
        <v>2992</v>
      </c>
      <c r="D1150" s="357" t="s">
        <v>224</v>
      </c>
      <c r="E1150" s="287">
        <f t="shared" si="256"/>
        <v>0</v>
      </c>
      <c r="F1150" s="173"/>
      <c r="G1150" s="174"/>
      <c r="H1150" s="1409"/>
      <c r="I1150" s="173"/>
      <c r="J1150" s="174"/>
      <c r="K1150" s="1409"/>
      <c r="L1150" s="287">
        <f t="shared" si="257"/>
        <v>0</v>
      </c>
      <c r="M1150" s="12" t="str">
        <f t="shared" ref="M1150:M1181" si="258">(IF($E1150&lt;&gt;0,$M$2,IF($L1150&lt;&gt;0,$M$2,"")))</f>
        <v/>
      </c>
      <c r="N1150" s="13"/>
    </row>
    <row r="1151" spans="2:14" hidden="1">
      <c r="B1151" s="272">
        <v>3300</v>
      </c>
      <c r="C1151" s="358" t="s">
        <v>2038</v>
      </c>
      <c r="D1151" s="1468"/>
      <c r="E1151" s="310">
        <f t="shared" ref="E1151:L1151" si="259">SUM(E1152:E1156)</f>
        <v>0</v>
      </c>
      <c r="F1151" s="274">
        <f t="shared" si="259"/>
        <v>0</v>
      </c>
      <c r="G1151" s="275">
        <f t="shared" si="259"/>
        <v>0</v>
      </c>
      <c r="H1151" s="276">
        <f t="shared" si="259"/>
        <v>0</v>
      </c>
      <c r="I1151" s="274">
        <f t="shared" si="259"/>
        <v>0</v>
      </c>
      <c r="J1151" s="275">
        <f t="shared" si="259"/>
        <v>0</v>
      </c>
      <c r="K1151" s="276">
        <f t="shared" si="259"/>
        <v>0</v>
      </c>
      <c r="L1151" s="310">
        <f t="shared" si="259"/>
        <v>0</v>
      </c>
      <c r="M1151" s="12" t="str">
        <f t="shared" si="258"/>
        <v/>
      </c>
      <c r="N1151" s="13"/>
    </row>
    <row r="1152" spans="2:14" hidden="1">
      <c r="B1152" s="291"/>
      <c r="C1152" s="279">
        <v>3301</v>
      </c>
      <c r="D1152" s="359" t="s">
        <v>225</v>
      </c>
      <c r="E1152" s="281">
        <f t="shared" ref="E1152:E1159" si="260">F1152+G1152+H1152</f>
        <v>0</v>
      </c>
      <c r="F1152" s="482">
        <v>0</v>
      </c>
      <c r="G1152" s="483">
        <v>0</v>
      </c>
      <c r="H1152" s="154">
        <v>0</v>
      </c>
      <c r="I1152" s="482">
        <v>0</v>
      </c>
      <c r="J1152" s="483">
        <v>0</v>
      </c>
      <c r="K1152" s="154">
        <v>0</v>
      </c>
      <c r="L1152" s="281">
        <f t="shared" ref="L1152:L1159" si="261">I1152+J1152+K1152</f>
        <v>0</v>
      </c>
      <c r="M1152" s="12" t="str">
        <f t="shared" si="258"/>
        <v/>
      </c>
      <c r="N1152" s="13"/>
    </row>
    <row r="1153" spans="2:14" hidden="1">
      <c r="B1153" s="291"/>
      <c r="C1153" s="293">
        <v>3302</v>
      </c>
      <c r="D1153" s="360" t="s">
        <v>702</v>
      </c>
      <c r="E1153" s="295">
        <f t="shared" si="260"/>
        <v>0</v>
      </c>
      <c r="F1153" s="484">
        <v>0</v>
      </c>
      <c r="G1153" s="485">
        <v>0</v>
      </c>
      <c r="H1153" s="160">
        <v>0</v>
      </c>
      <c r="I1153" s="484">
        <v>0</v>
      </c>
      <c r="J1153" s="485">
        <v>0</v>
      </c>
      <c r="K1153" s="160">
        <v>0</v>
      </c>
      <c r="L1153" s="295">
        <f t="shared" si="261"/>
        <v>0</v>
      </c>
      <c r="M1153" s="12" t="str">
        <f t="shared" si="258"/>
        <v/>
      </c>
      <c r="N1153" s="13"/>
    </row>
    <row r="1154" spans="2:14" hidden="1">
      <c r="B1154" s="291"/>
      <c r="C1154" s="293">
        <v>3304</v>
      </c>
      <c r="D1154" s="360" t="s">
        <v>226</v>
      </c>
      <c r="E1154" s="295">
        <f t="shared" si="260"/>
        <v>0</v>
      </c>
      <c r="F1154" s="484">
        <v>0</v>
      </c>
      <c r="G1154" s="485">
        <v>0</v>
      </c>
      <c r="H1154" s="160">
        <v>0</v>
      </c>
      <c r="I1154" s="484">
        <v>0</v>
      </c>
      <c r="J1154" s="485">
        <v>0</v>
      </c>
      <c r="K1154" s="160">
        <v>0</v>
      </c>
      <c r="L1154" s="295">
        <f t="shared" si="261"/>
        <v>0</v>
      </c>
      <c r="M1154" s="12" t="str">
        <f t="shared" si="258"/>
        <v/>
      </c>
      <c r="N1154" s="13"/>
    </row>
    <row r="1155" spans="2:14" ht="47.25" hidden="1">
      <c r="B1155" s="291"/>
      <c r="C1155" s="285">
        <v>3306</v>
      </c>
      <c r="D1155" s="361" t="s">
        <v>2172</v>
      </c>
      <c r="E1155" s="295">
        <f t="shared" si="260"/>
        <v>0</v>
      </c>
      <c r="F1155" s="484">
        <v>0</v>
      </c>
      <c r="G1155" s="485">
        <v>0</v>
      </c>
      <c r="H1155" s="160">
        <v>0</v>
      </c>
      <c r="I1155" s="484">
        <v>0</v>
      </c>
      <c r="J1155" s="485">
        <v>0</v>
      </c>
      <c r="K1155" s="160">
        <v>0</v>
      </c>
      <c r="L1155" s="295">
        <f t="shared" si="261"/>
        <v>0</v>
      </c>
      <c r="M1155" s="12" t="str">
        <f t="shared" si="258"/>
        <v/>
      </c>
      <c r="N1155" s="13"/>
    </row>
    <row r="1156" spans="2:14" hidden="1">
      <c r="B1156" s="291"/>
      <c r="C1156" s="285">
        <v>3307</v>
      </c>
      <c r="D1156" s="361" t="s">
        <v>2049</v>
      </c>
      <c r="E1156" s="287">
        <f t="shared" si="260"/>
        <v>0</v>
      </c>
      <c r="F1156" s="486">
        <v>0</v>
      </c>
      <c r="G1156" s="487">
        <v>0</v>
      </c>
      <c r="H1156" s="175">
        <v>0</v>
      </c>
      <c r="I1156" s="486">
        <v>0</v>
      </c>
      <c r="J1156" s="487">
        <v>0</v>
      </c>
      <c r="K1156" s="175">
        <v>0</v>
      </c>
      <c r="L1156" s="287">
        <f t="shared" si="261"/>
        <v>0</v>
      </c>
      <c r="M1156" s="12" t="str">
        <f t="shared" si="258"/>
        <v/>
      </c>
      <c r="N1156" s="13"/>
    </row>
    <row r="1157" spans="2:14" hidden="1">
      <c r="B1157" s="272">
        <v>3900</v>
      </c>
      <c r="C1157" s="1914" t="s">
        <v>227</v>
      </c>
      <c r="D1157" s="1915"/>
      <c r="E1157" s="310">
        <f t="shared" si="260"/>
        <v>0</v>
      </c>
      <c r="F1157" s="1458">
        <v>0</v>
      </c>
      <c r="G1157" s="1459">
        <v>0</v>
      </c>
      <c r="H1157" s="1460">
        <v>0</v>
      </c>
      <c r="I1157" s="1458">
        <v>0</v>
      </c>
      <c r="J1157" s="1459">
        <v>0</v>
      </c>
      <c r="K1157" s="1460">
        <v>0</v>
      </c>
      <c r="L1157" s="310">
        <f t="shared" si="261"/>
        <v>0</v>
      </c>
      <c r="M1157" s="12" t="str">
        <f t="shared" si="258"/>
        <v/>
      </c>
      <c r="N1157" s="13"/>
    </row>
    <row r="1158" spans="2:14" hidden="1">
      <c r="B1158" s="272">
        <v>4000</v>
      </c>
      <c r="C1158" s="1914" t="s">
        <v>228</v>
      </c>
      <c r="D1158" s="1915"/>
      <c r="E1158" s="310">
        <f t="shared" si="260"/>
        <v>0</v>
      </c>
      <c r="F1158" s="1410"/>
      <c r="G1158" s="1411"/>
      <c r="H1158" s="1412"/>
      <c r="I1158" s="1410"/>
      <c r="J1158" s="1411"/>
      <c r="K1158" s="1412"/>
      <c r="L1158" s="310">
        <f t="shared" si="261"/>
        <v>0</v>
      </c>
      <c r="M1158" s="12" t="str">
        <f t="shared" si="258"/>
        <v/>
      </c>
      <c r="N1158" s="13"/>
    </row>
    <row r="1159" spans="2:14" hidden="1">
      <c r="B1159" s="272">
        <v>4100</v>
      </c>
      <c r="C1159" s="1914" t="s">
        <v>229</v>
      </c>
      <c r="D1159" s="1915"/>
      <c r="E1159" s="310">
        <f t="shared" si="260"/>
        <v>0</v>
      </c>
      <c r="F1159" s="1459">
        <v>0</v>
      </c>
      <c r="G1159" s="1459">
        <v>0</v>
      </c>
      <c r="H1159" s="1460">
        <v>0</v>
      </c>
      <c r="I1159" s="1711">
        <v>0</v>
      </c>
      <c r="J1159" s="1459">
        <v>0</v>
      </c>
      <c r="K1159" s="1459">
        <v>0</v>
      </c>
      <c r="L1159" s="310">
        <f t="shared" si="261"/>
        <v>0</v>
      </c>
      <c r="M1159" s="12" t="str">
        <f t="shared" si="258"/>
        <v/>
      </c>
      <c r="N1159" s="13"/>
    </row>
    <row r="1160" spans="2:14" hidden="1">
      <c r="B1160" s="272">
        <v>4200</v>
      </c>
      <c r="C1160" s="1914" t="s">
        <v>230</v>
      </c>
      <c r="D1160" s="1915"/>
      <c r="E1160" s="310">
        <f t="shared" ref="E1160:L1160" si="262">SUM(E1161:E1166)</f>
        <v>0</v>
      </c>
      <c r="F1160" s="274">
        <f t="shared" si="262"/>
        <v>0</v>
      </c>
      <c r="G1160" s="275">
        <f t="shared" si="262"/>
        <v>0</v>
      </c>
      <c r="H1160" s="276">
        <f t="shared" si="262"/>
        <v>0</v>
      </c>
      <c r="I1160" s="274">
        <f t="shared" si="262"/>
        <v>0</v>
      </c>
      <c r="J1160" s="275">
        <f t="shared" si="262"/>
        <v>0</v>
      </c>
      <c r="K1160" s="276">
        <f t="shared" si="262"/>
        <v>0</v>
      </c>
      <c r="L1160" s="310">
        <f t="shared" si="262"/>
        <v>0</v>
      </c>
      <c r="M1160" s="12" t="str">
        <f t="shared" si="258"/>
        <v/>
      </c>
      <c r="N1160" s="13"/>
    </row>
    <row r="1161" spans="2:14" hidden="1">
      <c r="B1161" s="362"/>
      <c r="C1161" s="279">
        <v>4201</v>
      </c>
      <c r="D1161" s="280" t="s">
        <v>231</v>
      </c>
      <c r="E1161" s="281">
        <f t="shared" ref="E1161:E1166" si="263">F1161+G1161+H1161</f>
        <v>0</v>
      </c>
      <c r="F1161" s="152"/>
      <c r="G1161" s="153"/>
      <c r="H1161" s="1406"/>
      <c r="I1161" s="152"/>
      <c r="J1161" s="153"/>
      <c r="K1161" s="1406"/>
      <c r="L1161" s="281">
        <f t="shared" ref="L1161:L1166" si="264">I1161+J1161+K1161</f>
        <v>0</v>
      </c>
      <c r="M1161" s="12" t="str">
        <f t="shared" si="258"/>
        <v/>
      </c>
      <c r="N1161" s="13"/>
    </row>
    <row r="1162" spans="2:14" hidden="1">
      <c r="B1162" s="362"/>
      <c r="C1162" s="293">
        <v>4202</v>
      </c>
      <c r="D1162" s="363" t="s">
        <v>232</v>
      </c>
      <c r="E1162" s="295">
        <f t="shared" si="263"/>
        <v>0</v>
      </c>
      <c r="F1162" s="158"/>
      <c r="G1162" s="159"/>
      <c r="H1162" s="1408"/>
      <c r="I1162" s="158"/>
      <c r="J1162" s="159"/>
      <c r="K1162" s="1408"/>
      <c r="L1162" s="295">
        <f t="shared" si="264"/>
        <v>0</v>
      </c>
      <c r="M1162" s="12" t="str">
        <f t="shared" si="258"/>
        <v/>
      </c>
      <c r="N1162" s="13"/>
    </row>
    <row r="1163" spans="2:14" hidden="1">
      <c r="B1163" s="362"/>
      <c r="C1163" s="293">
        <v>4214</v>
      </c>
      <c r="D1163" s="363" t="s">
        <v>233</v>
      </c>
      <c r="E1163" s="295">
        <f t="shared" si="263"/>
        <v>0</v>
      </c>
      <c r="F1163" s="158"/>
      <c r="G1163" s="159"/>
      <c r="H1163" s="1408"/>
      <c r="I1163" s="158"/>
      <c r="J1163" s="159"/>
      <c r="K1163" s="1408"/>
      <c r="L1163" s="295">
        <f t="shared" si="264"/>
        <v>0</v>
      </c>
      <c r="M1163" s="12" t="str">
        <f t="shared" si="258"/>
        <v/>
      </c>
      <c r="N1163" s="13"/>
    </row>
    <row r="1164" spans="2:14" hidden="1">
      <c r="B1164" s="362"/>
      <c r="C1164" s="293">
        <v>4217</v>
      </c>
      <c r="D1164" s="363" t="s">
        <v>234</v>
      </c>
      <c r="E1164" s="295">
        <f t="shared" si="263"/>
        <v>0</v>
      </c>
      <c r="F1164" s="158"/>
      <c r="G1164" s="159"/>
      <c r="H1164" s="1408"/>
      <c r="I1164" s="158"/>
      <c r="J1164" s="159"/>
      <c r="K1164" s="1408"/>
      <c r="L1164" s="295">
        <f t="shared" si="264"/>
        <v>0</v>
      </c>
      <c r="M1164" s="12" t="str">
        <f t="shared" si="258"/>
        <v/>
      </c>
      <c r="N1164" s="13"/>
    </row>
    <row r="1165" spans="2:14" hidden="1">
      <c r="B1165" s="362"/>
      <c r="C1165" s="293">
        <v>4218</v>
      </c>
      <c r="D1165" s="294" t="s">
        <v>235</v>
      </c>
      <c r="E1165" s="295">
        <f t="shared" si="263"/>
        <v>0</v>
      </c>
      <c r="F1165" s="158"/>
      <c r="G1165" s="159"/>
      <c r="H1165" s="1408"/>
      <c r="I1165" s="158"/>
      <c r="J1165" s="159"/>
      <c r="K1165" s="1408"/>
      <c r="L1165" s="295">
        <f t="shared" si="264"/>
        <v>0</v>
      </c>
      <c r="M1165" s="12" t="str">
        <f t="shared" si="258"/>
        <v/>
      </c>
      <c r="N1165" s="13"/>
    </row>
    <row r="1166" spans="2:14" hidden="1">
      <c r="B1166" s="362"/>
      <c r="C1166" s="285">
        <v>4219</v>
      </c>
      <c r="D1166" s="343" t="s">
        <v>236</v>
      </c>
      <c r="E1166" s="287">
        <f t="shared" si="263"/>
        <v>0</v>
      </c>
      <c r="F1166" s="173"/>
      <c r="G1166" s="174"/>
      <c r="H1166" s="1409"/>
      <c r="I1166" s="173"/>
      <c r="J1166" s="174"/>
      <c r="K1166" s="1409"/>
      <c r="L1166" s="287">
        <f t="shared" si="264"/>
        <v>0</v>
      </c>
      <c r="M1166" s="12" t="str">
        <f t="shared" si="258"/>
        <v/>
      </c>
      <c r="N1166" s="13"/>
    </row>
    <row r="1167" spans="2:14" hidden="1">
      <c r="B1167" s="272">
        <v>4300</v>
      </c>
      <c r="C1167" s="1914" t="s">
        <v>1645</v>
      </c>
      <c r="D1167" s="1915"/>
      <c r="E1167" s="310">
        <f t="shared" ref="E1167:L1167" si="265">SUM(E1168:E1170)</f>
        <v>0</v>
      </c>
      <c r="F1167" s="274">
        <f t="shared" si="265"/>
        <v>0</v>
      </c>
      <c r="G1167" s="275">
        <f t="shared" si="265"/>
        <v>0</v>
      </c>
      <c r="H1167" s="276">
        <f t="shared" si="265"/>
        <v>0</v>
      </c>
      <c r="I1167" s="274">
        <f t="shared" si="265"/>
        <v>0</v>
      </c>
      <c r="J1167" s="275">
        <f t="shared" si="265"/>
        <v>0</v>
      </c>
      <c r="K1167" s="276">
        <f t="shared" si="265"/>
        <v>0</v>
      </c>
      <c r="L1167" s="310">
        <f t="shared" si="265"/>
        <v>0</v>
      </c>
      <c r="M1167" s="12" t="str">
        <f t="shared" si="258"/>
        <v/>
      </c>
      <c r="N1167" s="13"/>
    </row>
    <row r="1168" spans="2:14" hidden="1">
      <c r="B1168" s="362"/>
      <c r="C1168" s="279">
        <v>4301</v>
      </c>
      <c r="D1168" s="311" t="s">
        <v>237</v>
      </c>
      <c r="E1168" s="281">
        <f t="shared" ref="E1168:E1173" si="266">F1168+G1168+H1168</f>
        <v>0</v>
      </c>
      <c r="F1168" s="152"/>
      <c r="G1168" s="153"/>
      <c r="H1168" s="1406"/>
      <c r="I1168" s="152"/>
      <c r="J1168" s="153"/>
      <c r="K1168" s="1406"/>
      <c r="L1168" s="281">
        <f t="shared" ref="L1168:L1173" si="267">I1168+J1168+K1168</f>
        <v>0</v>
      </c>
      <c r="M1168" s="12" t="str">
        <f t="shared" si="258"/>
        <v/>
      </c>
      <c r="N1168" s="13"/>
    </row>
    <row r="1169" spans="2:14" hidden="1">
      <c r="B1169" s="362"/>
      <c r="C1169" s="293">
        <v>4302</v>
      </c>
      <c r="D1169" s="363" t="s">
        <v>238</v>
      </c>
      <c r="E1169" s="295">
        <f t="shared" si="266"/>
        <v>0</v>
      </c>
      <c r="F1169" s="158"/>
      <c r="G1169" s="159"/>
      <c r="H1169" s="1408"/>
      <c r="I1169" s="158"/>
      <c r="J1169" s="159"/>
      <c r="K1169" s="1408"/>
      <c r="L1169" s="295">
        <f t="shared" si="267"/>
        <v>0</v>
      </c>
      <c r="M1169" s="12" t="str">
        <f t="shared" si="258"/>
        <v/>
      </c>
      <c r="N1169" s="13"/>
    </row>
    <row r="1170" spans="2:14" hidden="1">
      <c r="B1170" s="362"/>
      <c r="C1170" s="285">
        <v>4309</v>
      </c>
      <c r="D1170" s="301" t="s">
        <v>239</v>
      </c>
      <c r="E1170" s="287">
        <f t="shared" si="266"/>
        <v>0</v>
      </c>
      <c r="F1170" s="173"/>
      <c r="G1170" s="174"/>
      <c r="H1170" s="1409"/>
      <c r="I1170" s="173"/>
      <c r="J1170" s="174"/>
      <c r="K1170" s="1409"/>
      <c r="L1170" s="287">
        <f t="shared" si="267"/>
        <v>0</v>
      </c>
      <c r="M1170" s="12" t="str">
        <f t="shared" si="258"/>
        <v/>
      </c>
      <c r="N1170" s="13"/>
    </row>
    <row r="1171" spans="2:14" hidden="1">
      <c r="B1171" s="272">
        <v>4400</v>
      </c>
      <c r="C1171" s="1914" t="s">
        <v>1642</v>
      </c>
      <c r="D1171" s="1915"/>
      <c r="E1171" s="310">
        <f t="shared" si="266"/>
        <v>0</v>
      </c>
      <c r="F1171" s="1410"/>
      <c r="G1171" s="1411"/>
      <c r="H1171" s="1412"/>
      <c r="I1171" s="1410"/>
      <c r="J1171" s="1411"/>
      <c r="K1171" s="1412"/>
      <c r="L1171" s="310">
        <f t="shared" si="267"/>
        <v>0</v>
      </c>
      <c r="M1171" s="12" t="str">
        <f t="shared" si="258"/>
        <v/>
      </c>
      <c r="N1171" s="13"/>
    </row>
    <row r="1172" spans="2:14" hidden="1">
      <c r="B1172" s="272">
        <v>4500</v>
      </c>
      <c r="C1172" s="1914" t="s">
        <v>1643</v>
      </c>
      <c r="D1172" s="1915"/>
      <c r="E1172" s="310">
        <f t="shared" si="266"/>
        <v>0</v>
      </c>
      <c r="F1172" s="1410"/>
      <c r="G1172" s="1411"/>
      <c r="H1172" s="1412"/>
      <c r="I1172" s="1410"/>
      <c r="J1172" s="1411"/>
      <c r="K1172" s="1412"/>
      <c r="L1172" s="310">
        <f t="shared" si="267"/>
        <v>0</v>
      </c>
      <c r="M1172" s="12" t="str">
        <f t="shared" si="258"/>
        <v/>
      </c>
      <c r="N1172" s="13"/>
    </row>
    <row r="1173" spans="2:14" hidden="1">
      <c r="B1173" s="272">
        <v>4600</v>
      </c>
      <c r="C1173" s="1922" t="s">
        <v>240</v>
      </c>
      <c r="D1173" s="1923"/>
      <c r="E1173" s="310">
        <f t="shared" si="266"/>
        <v>0</v>
      </c>
      <c r="F1173" s="1410"/>
      <c r="G1173" s="1411"/>
      <c r="H1173" s="1412"/>
      <c r="I1173" s="1410"/>
      <c r="J1173" s="1411"/>
      <c r="K1173" s="1412"/>
      <c r="L1173" s="310">
        <f t="shared" si="267"/>
        <v>0</v>
      </c>
      <c r="M1173" s="12" t="str">
        <f t="shared" si="258"/>
        <v/>
      </c>
      <c r="N1173" s="13"/>
    </row>
    <row r="1174" spans="2:14" hidden="1">
      <c r="B1174" s="272">
        <v>4900</v>
      </c>
      <c r="C1174" s="1914" t="s">
        <v>267</v>
      </c>
      <c r="D1174" s="1915"/>
      <c r="E1174" s="310">
        <f t="shared" ref="E1174:L1174" si="268">+E1175+E1176</f>
        <v>0</v>
      </c>
      <c r="F1174" s="274">
        <f t="shared" si="268"/>
        <v>0</v>
      </c>
      <c r="G1174" s="275">
        <f t="shared" si="268"/>
        <v>0</v>
      </c>
      <c r="H1174" s="276">
        <f t="shared" si="268"/>
        <v>0</v>
      </c>
      <c r="I1174" s="274">
        <f t="shared" si="268"/>
        <v>0</v>
      </c>
      <c r="J1174" s="275">
        <f t="shared" si="268"/>
        <v>0</v>
      </c>
      <c r="K1174" s="276">
        <f t="shared" si="268"/>
        <v>0</v>
      </c>
      <c r="L1174" s="310">
        <f t="shared" si="268"/>
        <v>0</v>
      </c>
      <c r="M1174" s="12" t="str">
        <f t="shared" si="258"/>
        <v/>
      </c>
      <c r="N1174" s="13"/>
    </row>
    <row r="1175" spans="2:14" hidden="1">
      <c r="B1175" s="362"/>
      <c r="C1175" s="279">
        <v>4901</v>
      </c>
      <c r="D1175" s="364" t="s">
        <v>268</v>
      </c>
      <c r="E1175" s="281">
        <f>F1175+G1175+H1175</f>
        <v>0</v>
      </c>
      <c r="F1175" s="152"/>
      <c r="G1175" s="153"/>
      <c r="H1175" s="1406"/>
      <c r="I1175" s="152"/>
      <c r="J1175" s="153"/>
      <c r="K1175" s="1406"/>
      <c r="L1175" s="281">
        <f>I1175+J1175+K1175</f>
        <v>0</v>
      </c>
      <c r="M1175" s="12" t="str">
        <f t="shared" si="258"/>
        <v/>
      </c>
      <c r="N1175" s="13"/>
    </row>
    <row r="1176" spans="2:14" hidden="1">
      <c r="B1176" s="362"/>
      <c r="C1176" s="285">
        <v>4902</v>
      </c>
      <c r="D1176" s="301" t="s">
        <v>269</v>
      </c>
      <c r="E1176" s="287">
        <f>F1176+G1176+H1176</f>
        <v>0</v>
      </c>
      <c r="F1176" s="173"/>
      <c r="G1176" s="174"/>
      <c r="H1176" s="1409"/>
      <c r="I1176" s="173"/>
      <c r="J1176" s="174"/>
      <c r="K1176" s="1409"/>
      <c r="L1176" s="287">
        <f>I1176+J1176+K1176</f>
        <v>0</v>
      </c>
      <c r="M1176" s="12" t="str">
        <f t="shared" si="258"/>
        <v/>
      </c>
      <c r="N1176" s="13"/>
    </row>
    <row r="1177" spans="2:14" hidden="1">
      <c r="B1177" s="365">
        <v>5100</v>
      </c>
      <c r="C1177" s="1918" t="s">
        <v>241</v>
      </c>
      <c r="D1177" s="1919"/>
      <c r="E1177" s="310">
        <f>F1177+G1177+H1177</f>
        <v>0</v>
      </c>
      <c r="F1177" s="1410"/>
      <c r="G1177" s="1411"/>
      <c r="H1177" s="1412"/>
      <c r="I1177" s="1410"/>
      <c r="J1177" s="1411"/>
      <c r="K1177" s="1412"/>
      <c r="L1177" s="310">
        <f>I1177+J1177+K1177</f>
        <v>0</v>
      </c>
      <c r="M1177" s="12" t="str">
        <f t="shared" si="258"/>
        <v/>
      </c>
      <c r="N1177" s="13"/>
    </row>
    <row r="1178" spans="2:14" hidden="1">
      <c r="B1178" s="365">
        <v>5200</v>
      </c>
      <c r="C1178" s="1918" t="s">
        <v>242</v>
      </c>
      <c r="D1178" s="1919"/>
      <c r="E1178" s="310">
        <f t="shared" ref="E1178:L1178" si="269">SUM(E1179:E1185)</f>
        <v>0</v>
      </c>
      <c r="F1178" s="274">
        <f t="shared" si="269"/>
        <v>0</v>
      </c>
      <c r="G1178" s="275">
        <f t="shared" si="269"/>
        <v>0</v>
      </c>
      <c r="H1178" s="276">
        <f t="shared" si="269"/>
        <v>0</v>
      </c>
      <c r="I1178" s="274">
        <f t="shared" si="269"/>
        <v>0</v>
      </c>
      <c r="J1178" s="275">
        <f t="shared" si="269"/>
        <v>0</v>
      </c>
      <c r="K1178" s="276">
        <f t="shared" si="269"/>
        <v>0</v>
      </c>
      <c r="L1178" s="310">
        <f t="shared" si="269"/>
        <v>0</v>
      </c>
      <c r="M1178" s="12" t="str">
        <f t="shared" si="258"/>
        <v/>
      </c>
      <c r="N1178" s="13"/>
    </row>
    <row r="1179" spans="2:14" hidden="1">
      <c r="B1179" s="366"/>
      <c r="C1179" s="367">
        <v>5201</v>
      </c>
      <c r="D1179" s="368" t="s">
        <v>243</v>
      </c>
      <c r="E1179" s="281">
        <f t="shared" ref="E1179:E1185" si="270">F1179+G1179+H1179</f>
        <v>0</v>
      </c>
      <c r="F1179" s="152"/>
      <c r="G1179" s="153"/>
      <c r="H1179" s="1406"/>
      <c r="I1179" s="152"/>
      <c r="J1179" s="153"/>
      <c r="K1179" s="1406"/>
      <c r="L1179" s="281">
        <f t="shared" ref="L1179:L1185" si="271">I1179+J1179+K1179</f>
        <v>0</v>
      </c>
      <c r="M1179" s="12" t="str">
        <f t="shared" si="258"/>
        <v/>
      </c>
      <c r="N1179" s="13"/>
    </row>
    <row r="1180" spans="2:14" hidden="1">
      <c r="B1180" s="366"/>
      <c r="C1180" s="369">
        <v>5202</v>
      </c>
      <c r="D1180" s="370" t="s">
        <v>244</v>
      </c>
      <c r="E1180" s="295">
        <f t="shared" si="270"/>
        <v>0</v>
      </c>
      <c r="F1180" s="158"/>
      <c r="G1180" s="159"/>
      <c r="H1180" s="1408"/>
      <c r="I1180" s="158"/>
      <c r="J1180" s="159"/>
      <c r="K1180" s="1408"/>
      <c r="L1180" s="295">
        <f t="shared" si="271"/>
        <v>0</v>
      </c>
      <c r="M1180" s="12" t="str">
        <f t="shared" si="258"/>
        <v/>
      </c>
      <c r="N1180" s="13"/>
    </row>
    <row r="1181" spans="2:14" hidden="1">
      <c r="B1181" s="366"/>
      <c r="C1181" s="369">
        <v>5203</v>
      </c>
      <c r="D1181" s="370" t="s">
        <v>609</v>
      </c>
      <c r="E1181" s="295">
        <f t="shared" si="270"/>
        <v>0</v>
      </c>
      <c r="F1181" s="158"/>
      <c r="G1181" s="159"/>
      <c r="H1181" s="1408"/>
      <c r="I1181" s="158"/>
      <c r="J1181" s="159"/>
      <c r="K1181" s="1408"/>
      <c r="L1181" s="295">
        <f t="shared" si="271"/>
        <v>0</v>
      </c>
      <c r="M1181" s="12" t="str">
        <f t="shared" si="258"/>
        <v/>
      </c>
      <c r="N1181" s="13"/>
    </row>
    <row r="1182" spans="2:14" hidden="1">
      <c r="B1182" s="366"/>
      <c r="C1182" s="369">
        <v>5204</v>
      </c>
      <c r="D1182" s="370" t="s">
        <v>610</v>
      </c>
      <c r="E1182" s="295">
        <f t="shared" si="270"/>
        <v>0</v>
      </c>
      <c r="F1182" s="158"/>
      <c r="G1182" s="159"/>
      <c r="H1182" s="1408"/>
      <c r="I1182" s="158"/>
      <c r="J1182" s="159"/>
      <c r="K1182" s="1408"/>
      <c r="L1182" s="295">
        <f t="shared" si="271"/>
        <v>0</v>
      </c>
      <c r="M1182" s="12" t="str">
        <f t="shared" ref="M1182:M1204" si="272">(IF($E1182&lt;&gt;0,$M$2,IF($L1182&lt;&gt;0,$M$2,"")))</f>
        <v/>
      </c>
      <c r="N1182" s="13"/>
    </row>
    <row r="1183" spans="2:14" hidden="1">
      <c r="B1183" s="366"/>
      <c r="C1183" s="369">
        <v>5205</v>
      </c>
      <c r="D1183" s="370" t="s">
        <v>611</v>
      </c>
      <c r="E1183" s="295">
        <f t="shared" si="270"/>
        <v>0</v>
      </c>
      <c r="F1183" s="158"/>
      <c r="G1183" s="159"/>
      <c r="H1183" s="1408"/>
      <c r="I1183" s="158"/>
      <c r="J1183" s="159"/>
      <c r="K1183" s="1408"/>
      <c r="L1183" s="295">
        <f t="shared" si="271"/>
        <v>0</v>
      </c>
      <c r="M1183" s="12" t="str">
        <f t="shared" si="272"/>
        <v/>
      </c>
      <c r="N1183" s="13"/>
    </row>
    <row r="1184" spans="2:14" hidden="1">
      <c r="B1184" s="366"/>
      <c r="C1184" s="369">
        <v>5206</v>
      </c>
      <c r="D1184" s="370" t="s">
        <v>612</v>
      </c>
      <c r="E1184" s="295">
        <f t="shared" si="270"/>
        <v>0</v>
      </c>
      <c r="F1184" s="158"/>
      <c r="G1184" s="159"/>
      <c r="H1184" s="1408"/>
      <c r="I1184" s="158"/>
      <c r="J1184" s="159"/>
      <c r="K1184" s="1408"/>
      <c r="L1184" s="295">
        <f t="shared" si="271"/>
        <v>0</v>
      </c>
      <c r="M1184" s="12" t="str">
        <f t="shared" si="272"/>
        <v/>
      </c>
      <c r="N1184" s="13"/>
    </row>
    <row r="1185" spans="2:14" hidden="1">
      <c r="B1185" s="366"/>
      <c r="C1185" s="371">
        <v>5219</v>
      </c>
      <c r="D1185" s="372" t="s">
        <v>613</v>
      </c>
      <c r="E1185" s="287">
        <f t="shared" si="270"/>
        <v>0</v>
      </c>
      <c r="F1185" s="173"/>
      <c r="G1185" s="174"/>
      <c r="H1185" s="1409"/>
      <c r="I1185" s="173"/>
      <c r="J1185" s="174"/>
      <c r="K1185" s="1409"/>
      <c r="L1185" s="287">
        <f t="shared" si="271"/>
        <v>0</v>
      </c>
      <c r="M1185" s="12" t="str">
        <f t="shared" si="272"/>
        <v/>
      </c>
      <c r="N1185" s="13"/>
    </row>
    <row r="1186" spans="2:14" hidden="1">
      <c r="B1186" s="365">
        <v>5300</v>
      </c>
      <c r="C1186" s="1918" t="s">
        <v>614</v>
      </c>
      <c r="D1186" s="1919"/>
      <c r="E1186" s="310">
        <f t="shared" ref="E1186:L1186" si="273">SUM(E1187:E1188)</f>
        <v>0</v>
      </c>
      <c r="F1186" s="274">
        <f t="shared" si="273"/>
        <v>0</v>
      </c>
      <c r="G1186" s="275">
        <f t="shared" si="273"/>
        <v>0</v>
      </c>
      <c r="H1186" s="276">
        <f t="shared" si="273"/>
        <v>0</v>
      </c>
      <c r="I1186" s="274">
        <f t="shared" si="273"/>
        <v>0</v>
      </c>
      <c r="J1186" s="275">
        <f t="shared" si="273"/>
        <v>0</v>
      </c>
      <c r="K1186" s="276">
        <f t="shared" si="273"/>
        <v>0</v>
      </c>
      <c r="L1186" s="310">
        <f t="shared" si="273"/>
        <v>0</v>
      </c>
      <c r="M1186" s="12" t="str">
        <f t="shared" si="272"/>
        <v/>
      </c>
      <c r="N1186" s="13"/>
    </row>
    <row r="1187" spans="2:14" hidden="1">
      <c r="B1187" s="366"/>
      <c r="C1187" s="367">
        <v>5301</v>
      </c>
      <c r="D1187" s="368" t="s">
        <v>301</v>
      </c>
      <c r="E1187" s="281">
        <f>F1187+G1187+H1187</f>
        <v>0</v>
      </c>
      <c r="F1187" s="152"/>
      <c r="G1187" s="153"/>
      <c r="H1187" s="1406"/>
      <c r="I1187" s="152"/>
      <c r="J1187" s="153"/>
      <c r="K1187" s="1406"/>
      <c r="L1187" s="281">
        <f>I1187+J1187+K1187</f>
        <v>0</v>
      </c>
      <c r="M1187" s="12" t="str">
        <f t="shared" si="272"/>
        <v/>
      </c>
      <c r="N1187" s="13"/>
    </row>
    <row r="1188" spans="2:14" hidden="1">
      <c r="B1188" s="366"/>
      <c r="C1188" s="371">
        <v>5309</v>
      </c>
      <c r="D1188" s="372" t="s">
        <v>615</v>
      </c>
      <c r="E1188" s="287">
        <f>F1188+G1188+H1188</f>
        <v>0</v>
      </c>
      <c r="F1188" s="173"/>
      <c r="G1188" s="174"/>
      <c r="H1188" s="1409"/>
      <c r="I1188" s="173"/>
      <c r="J1188" s="174"/>
      <c r="K1188" s="1409"/>
      <c r="L1188" s="287">
        <f>I1188+J1188+K1188</f>
        <v>0</v>
      </c>
      <c r="M1188" s="12" t="str">
        <f t="shared" si="272"/>
        <v/>
      </c>
      <c r="N1188" s="13"/>
    </row>
    <row r="1189" spans="2:14" hidden="1">
      <c r="B1189" s="365">
        <v>5400</v>
      </c>
      <c r="C1189" s="1918" t="s">
        <v>672</v>
      </c>
      <c r="D1189" s="1919"/>
      <c r="E1189" s="310">
        <f>F1189+G1189+H1189</f>
        <v>0</v>
      </c>
      <c r="F1189" s="1410"/>
      <c r="G1189" s="1411"/>
      <c r="H1189" s="1412"/>
      <c r="I1189" s="1410"/>
      <c r="J1189" s="1411"/>
      <c r="K1189" s="1412"/>
      <c r="L1189" s="310">
        <f>I1189+J1189+K1189</f>
        <v>0</v>
      </c>
      <c r="M1189" s="12" t="str">
        <f t="shared" si="272"/>
        <v/>
      </c>
      <c r="N1189" s="13"/>
    </row>
    <row r="1190" spans="2:14" hidden="1">
      <c r="B1190" s="272">
        <v>5500</v>
      </c>
      <c r="C1190" s="1914" t="s">
        <v>673</v>
      </c>
      <c r="D1190" s="1915"/>
      <c r="E1190" s="310">
        <f t="shared" ref="E1190:L1190" si="274">SUM(E1191:E1194)</f>
        <v>0</v>
      </c>
      <c r="F1190" s="274">
        <f t="shared" si="274"/>
        <v>0</v>
      </c>
      <c r="G1190" s="275">
        <f t="shared" si="274"/>
        <v>0</v>
      </c>
      <c r="H1190" s="276">
        <f t="shared" si="274"/>
        <v>0</v>
      </c>
      <c r="I1190" s="274">
        <f t="shared" si="274"/>
        <v>0</v>
      </c>
      <c r="J1190" s="275">
        <f t="shared" si="274"/>
        <v>0</v>
      </c>
      <c r="K1190" s="276">
        <f t="shared" si="274"/>
        <v>0</v>
      </c>
      <c r="L1190" s="310">
        <f t="shared" si="274"/>
        <v>0</v>
      </c>
      <c r="M1190" s="12" t="str">
        <f t="shared" si="272"/>
        <v/>
      </c>
      <c r="N1190" s="13"/>
    </row>
    <row r="1191" spans="2:14" hidden="1">
      <c r="B1191" s="362"/>
      <c r="C1191" s="279">
        <v>5501</v>
      </c>
      <c r="D1191" s="311" t="s">
        <v>674</v>
      </c>
      <c r="E1191" s="281">
        <f>F1191+G1191+H1191</f>
        <v>0</v>
      </c>
      <c r="F1191" s="152"/>
      <c r="G1191" s="153"/>
      <c r="H1191" s="1406"/>
      <c r="I1191" s="152"/>
      <c r="J1191" s="153"/>
      <c r="K1191" s="1406"/>
      <c r="L1191" s="281">
        <f>I1191+J1191+K1191</f>
        <v>0</v>
      </c>
      <c r="M1191" s="12" t="str">
        <f t="shared" si="272"/>
        <v/>
      </c>
      <c r="N1191" s="13"/>
    </row>
    <row r="1192" spans="2:14" hidden="1">
      <c r="B1192" s="362"/>
      <c r="C1192" s="293">
        <v>5502</v>
      </c>
      <c r="D1192" s="294" t="s">
        <v>675</v>
      </c>
      <c r="E1192" s="295">
        <f>F1192+G1192+H1192</f>
        <v>0</v>
      </c>
      <c r="F1192" s="158"/>
      <c r="G1192" s="159"/>
      <c r="H1192" s="1408"/>
      <c r="I1192" s="158"/>
      <c r="J1192" s="159"/>
      <c r="K1192" s="1408"/>
      <c r="L1192" s="295">
        <f>I1192+J1192+K1192</f>
        <v>0</v>
      </c>
      <c r="M1192" s="12" t="str">
        <f t="shared" si="272"/>
        <v/>
      </c>
      <c r="N1192" s="13"/>
    </row>
    <row r="1193" spans="2:14" hidden="1">
      <c r="B1193" s="362"/>
      <c r="C1193" s="293">
        <v>5503</v>
      </c>
      <c r="D1193" s="363" t="s">
        <v>676</v>
      </c>
      <c r="E1193" s="295">
        <f>F1193+G1193+H1193</f>
        <v>0</v>
      </c>
      <c r="F1193" s="158"/>
      <c r="G1193" s="159"/>
      <c r="H1193" s="1408"/>
      <c r="I1193" s="158"/>
      <c r="J1193" s="159"/>
      <c r="K1193" s="1408"/>
      <c r="L1193" s="295">
        <f>I1193+J1193+K1193</f>
        <v>0</v>
      </c>
      <c r="M1193" s="12" t="str">
        <f t="shared" si="272"/>
        <v/>
      </c>
      <c r="N1193" s="13"/>
    </row>
    <row r="1194" spans="2:14" hidden="1">
      <c r="B1194" s="362"/>
      <c r="C1194" s="285">
        <v>5504</v>
      </c>
      <c r="D1194" s="339" t="s">
        <v>677</v>
      </c>
      <c r="E1194" s="287">
        <f>F1194+G1194+H1194</f>
        <v>0</v>
      </c>
      <c r="F1194" s="173"/>
      <c r="G1194" s="174"/>
      <c r="H1194" s="1409"/>
      <c r="I1194" s="173"/>
      <c r="J1194" s="174"/>
      <c r="K1194" s="1409"/>
      <c r="L1194" s="287">
        <f>I1194+J1194+K1194</f>
        <v>0</v>
      </c>
      <c r="M1194" s="12" t="str">
        <f t="shared" si="272"/>
        <v/>
      </c>
      <c r="N1194" s="13"/>
    </row>
    <row r="1195" spans="2:14" hidden="1">
      <c r="B1195" s="365">
        <v>5700</v>
      </c>
      <c r="C1195" s="1920" t="s">
        <v>899</v>
      </c>
      <c r="D1195" s="1921"/>
      <c r="E1195" s="310">
        <f>SUM(E1196:E1198)</f>
        <v>0</v>
      </c>
      <c r="F1195" s="1458">
        <v>0</v>
      </c>
      <c r="G1195" s="1458">
        <v>0</v>
      </c>
      <c r="H1195" s="1458">
        <v>0</v>
      </c>
      <c r="I1195" s="1458">
        <v>0</v>
      </c>
      <c r="J1195" s="1458">
        <v>0</v>
      </c>
      <c r="K1195" s="1458">
        <v>0</v>
      </c>
      <c r="L1195" s="310">
        <f>SUM(L1196:L1198)</f>
        <v>0</v>
      </c>
      <c r="M1195" s="12" t="str">
        <f t="shared" si="272"/>
        <v/>
      </c>
      <c r="N1195" s="13"/>
    </row>
    <row r="1196" spans="2:14" hidden="1">
      <c r="B1196" s="366"/>
      <c r="C1196" s="367">
        <v>5701</v>
      </c>
      <c r="D1196" s="368" t="s">
        <v>678</v>
      </c>
      <c r="E1196" s="281">
        <f>F1196+G1196+H1196</f>
        <v>0</v>
      </c>
      <c r="F1196" s="1459">
        <v>0</v>
      </c>
      <c r="G1196" s="1459">
        <v>0</v>
      </c>
      <c r="H1196" s="1460">
        <v>0</v>
      </c>
      <c r="I1196" s="1711">
        <v>0</v>
      </c>
      <c r="J1196" s="1459">
        <v>0</v>
      </c>
      <c r="K1196" s="1459">
        <v>0</v>
      </c>
      <c r="L1196" s="281">
        <f>I1196+J1196+K1196</f>
        <v>0</v>
      </c>
      <c r="M1196" s="12" t="str">
        <f t="shared" si="272"/>
        <v/>
      </c>
      <c r="N1196" s="13"/>
    </row>
    <row r="1197" spans="2:14" hidden="1">
      <c r="B1197" s="366"/>
      <c r="C1197" s="373">
        <v>5702</v>
      </c>
      <c r="D1197" s="374" t="s">
        <v>679</v>
      </c>
      <c r="E1197" s="314">
        <f>F1197+G1197+H1197</f>
        <v>0</v>
      </c>
      <c r="F1197" s="1459">
        <v>0</v>
      </c>
      <c r="G1197" s="1459">
        <v>0</v>
      </c>
      <c r="H1197" s="1460">
        <v>0</v>
      </c>
      <c r="I1197" s="1711">
        <v>0</v>
      </c>
      <c r="J1197" s="1459">
        <v>0</v>
      </c>
      <c r="K1197" s="1459">
        <v>0</v>
      </c>
      <c r="L1197" s="314">
        <f>I1197+J1197+K1197</f>
        <v>0</v>
      </c>
      <c r="M1197" s="12" t="str">
        <f t="shared" si="272"/>
        <v/>
      </c>
      <c r="N1197" s="13"/>
    </row>
    <row r="1198" spans="2:14" hidden="1">
      <c r="B1198" s="292"/>
      <c r="C1198" s="375">
        <v>4071</v>
      </c>
      <c r="D1198" s="376" t="s">
        <v>680</v>
      </c>
      <c r="E1198" s="377">
        <f>F1198+G1198+H1198</f>
        <v>0</v>
      </c>
      <c r="F1198" s="1459">
        <v>0</v>
      </c>
      <c r="G1198" s="1459">
        <v>0</v>
      </c>
      <c r="H1198" s="1460">
        <v>0</v>
      </c>
      <c r="I1198" s="1711">
        <v>0</v>
      </c>
      <c r="J1198" s="1459">
        <v>0</v>
      </c>
      <c r="K1198" s="1459">
        <v>0</v>
      </c>
      <c r="L1198" s="377">
        <f>I1198+J1198+K1198</f>
        <v>0</v>
      </c>
      <c r="M1198" s="12" t="str">
        <f t="shared" si="272"/>
        <v/>
      </c>
      <c r="N1198" s="13"/>
    </row>
    <row r="1199" spans="2:14" hidden="1">
      <c r="B1199" s="571"/>
      <c r="C1199" s="1916" t="s">
        <v>681</v>
      </c>
      <c r="D1199" s="1917"/>
      <c r="E1199" s="1426"/>
      <c r="F1199" s="1426"/>
      <c r="G1199" s="1426"/>
      <c r="H1199" s="1426"/>
      <c r="I1199" s="1426"/>
      <c r="J1199" s="1426"/>
      <c r="K1199" s="1426"/>
      <c r="L1199" s="1427"/>
      <c r="M1199" s="12" t="str">
        <f t="shared" si="272"/>
        <v/>
      </c>
      <c r="N1199" s="13"/>
    </row>
    <row r="1200" spans="2:14" hidden="1">
      <c r="B1200" s="381">
        <v>98</v>
      </c>
      <c r="C1200" s="1916" t="s">
        <v>681</v>
      </c>
      <c r="D1200" s="1917"/>
      <c r="E1200" s="382">
        <f>F1200+G1200+H1200</f>
        <v>0</v>
      </c>
      <c r="F1200" s="1417"/>
      <c r="G1200" s="1418"/>
      <c r="H1200" s="1419"/>
      <c r="I1200" s="1448">
        <v>0</v>
      </c>
      <c r="J1200" s="1449">
        <v>0</v>
      </c>
      <c r="K1200" s="1450">
        <v>0</v>
      </c>
      <c r="L1200" s="382">
        <f>I1200+J1200+K1200</f>
        <v>0</v>
      </c>
      <c r="M1200" s="12" t="str">
        <f t="shared" si="272"/>
        <v/>
      </c>
      <c r="N1200" s="13"/>
    </row>
    <row r="1201" spans="2:14" hidden="1">
      <c r="B1201" s="1421"/>
      <c r="C1201" s="1422"/>
      <c r="D1201" s="1423"/>
      <c r="E1201" s="269"/>
      <c r="F1201" s="269"/>
      <c r="G1201" s="269"/>
      <c r="H1201" s="269"/>
      <c r="I1201" s="269"/>
      <c r="J1201" s="269"/>
      <c r="K1201" s="269"/>
      <c r="L1201" s="270"/>
      <c r="M1201" s="12" t="str">
        <f t="shared" si="272"/>
        <v/>
      </c>
      <c r="N1201" s="73" t="str">
        <f>LEFT(C1083,1)</f>
        <v>7</v>
      </c>
    </row>
    <row r="1202" spans="2:14" hidden="1">
      <c r="B1202" s="1424"/>
      <c r="C1202" s="111"/>
      <c r="D1202" s="1425"/>
      <c r="E1202" s="218"/>
      <c r="F1202" s="218"/>
      <c r="G1202" s="218"/>
      <c r="H1202" s="218"/>
      <c r="I1202" s="218"/>
      <c r="J1202" s="218"/>
      <c r="K1202" s="218"/>
      <c r="L1202" s="389"/>
      <c r="M1202" s="7" t="str">
        <f t="shared" si="272"/>
        <v/>
      </c>
    </row>
    <row r="1203" spans="2:14" hidden="1">
      <c r="B1203" s="1424"/>
      <c r="C1203" s="111"/>
      <c r="D1203" s="1425"/>
      <c r="E1203" s="218"/>
      <c r="F1203" s="218"/>
      <c r="G1203" s="218"/>
      <c r="H1203" s="218"/>
      <c r="I1203" s="218"/>
      <c r="J1203" s="218"/>
      <c r="K1203" s="218"/>
      <c r="L1203" s="389"/>
      <c r="M1203" s="7" t="str">
        <f t="shared" si="272"/>
        <v/>
      </c>
    </row>
    <row r="1204" spans="2:14" ht="19.5" thickBot="1">
      <c r="B1204" s="1451"/>
      <c r="C1204" s="393" t="s">
        <v>727</v>
      </c>
      <c r="D1204" s="1420">
        <f>+B1204</f>
        <v>0</v>
      </c>
      <c r="E1204" s="395">
        <f t="shared" ref="E1204:L1204" si="275">SUM(E1086,E1089,E1095,E1103,E1104,E1122,E1126,E1132,E1135,E1136,E1137,E1138,E1142,E1151,E1157,E1158,E1159,E1160,E1167,E1171,E1172,E1173,E1174,E1177,E1178,E1186,E1189,E1190,E1195)+E1200</f>
        <v>8330</v>
      </c>
      <c r="F1204" s="396">
        <f t="shared" si="275"/>
        <v>8330</v>
      </c>
      <c r="G1204" s="397">
        <f t="shared" si="275"/>
        <v>0</v>
      </c>
      <c r="H1204" s="398">
        <f t="shared" si="275"/>
        <v>0</v>
      </c>
      <c r="I1204" s="396">
        <f t="shared" si="275"/>
        <v>8330</v>
      </c>
      <c r="J1204" s="397">
        <f t="shared" si="275"/>
        <v>0</v>
      </c>
      <c r="K1204" s="398">
        <f t="shared" si="275"/>
        <v>0</v>
      </c>
      <c r="L1204" s="395">
        <f t="shared" si="275"/>
        <v>8330</v>
      </c>
      <c r="M1204" s="1820">
        <f t="shared" si="272"/>
        <v>1</v>
      </c>
    </row>
    <row r="1205" spans="2:14" ht="19.5" thickTop="1">
      <c r="B1205" s="79" t="s">
        <v>120</v>
      </c>
      <c r="C1205" s="1"/>
      <c r="L1205" s="6"/>
      <c r="M1205" s="1820">
        <f>(IF($E1204&lt;&gt;0,$M$2,IF($L1204&lt;&gt;0,$M$2,"")))</f>
        <v>1</v>
      </c>
    </row>
    <row r="1206" spans="2:14" ht="18.75">
      <c r="B1206" s="1355"/>
      <c r="C1206" s="1355"/>
      <c r="D1206" s="1356"/>
      <c r="E1206" s="1355"/>
      <c r="F1206" s="1355"/>
      <c r="G1206" s="1355"/>
      <c r="H1206" s="1355"/>
      <c r="I1206" s="1355"/>
      <c r="J1206" s="1355"/>
      <c r="K1206" s="1355"/>
      <c r="L1206" s="1357"/>
      <c r="M1206" s="1820">
        <f>(IF($E1204&lt;&gt;0,$M$2,IF($L1204&lt;&gt;0,$M$2,"")))</f>
        <v>1</v>
      </c>
    </row>
    <row r="1207" spans="2:14" ht="18.75" hidden="1">
      <c r="B1207" s="65"/>
      <c r="C1207" s="65"/>
      <c r="D1207" s="65"/>
      <c r="E1207" s="65"/>
      <c r="F1207" s="65"/>
      <c r="G1207" s="65"/>
      <c r="H1207" s="65"/>
      <c r="I1207" s="65"/>
      <c r="J1207" s="65"/>
      <c r="K1207" s="65"/>
      <c r="L1207" s="77"/>
      <c r="M1207" s="74">
        <f>(IF(E1204&lt;&gt;0,$G$2,IF(L1204&lt;&gt;0,$G$2,"")))</f>
        <v>0</v>
      </c>
    </row>
    <row r="1208" spans="2:14" ht="18.75" hidden="1">
      <c r="B1208" s="65"/>
      <c r="C1208" s="65"/>
      <c r="D1208" s="65"/>
      <c r="E1208" s="65"/>
      <c r="F1208" s="65"/>
      <c r="G1208" s="65"/>
      <c r="H1208" s="65"/>
      <c r="I1208" s="65"/>
      <c r="J1208" s="65"/>
      <c r="K1208" s="65"/>
      <c r="L1208" s="77"/>
      <c r="M1208" s="74">
        <f>(IF(E1204&lt;&gt;0,$G$2,IF(L1204&lt;&gt;0,$G$2,"")))</f>
        <v>0</v>
      </c>
    </row>
    <row r="1209" spans="2:14">
      <c r="B1209" s="6"/>
      <c r="C1209" s="6"/>
      <c r="D1209" s="517"/>
      <c r="E1209" s="38"/>
      <c r="F1209" s="38"/>
      <c r="G1209" s="38"/>
      <c r="H1209" s="38"/>
      <c r="I1209" s="38"/>
      <c r="J1209" s="38"/>
      <c r="K1209" s="38"/>
      <c r="L1209" s="38"/>
      <c r="M1209" s="7">
        <f>(IF($E1345&lt;&gt;0,$M$2,IF($L1345&lt;&gt;0,$M$2,"")))</f>
        <v>1</v>
      </c>
    </row>
    <row r="1210" spans="2:14">
      <c r="B1210" s="6"/>
      <c r="C1210" s="1353"/>
      <c r="D1210" s="1354"/>
      <c r="E1210" s="38"/>
      <c r="F1210" s="38"/>
      <c r="G1210" s="38"/>
      <c r="H1210" s="38"/>
      <c r="I1210" s="38"/>
      <c r="J1210" s="38"/>
      <c r="K1210" s="38"/>
      <c r="L1210" s="38"/>
      <c r="M1210" s="7">
        <f>(IF($E1345&lt;&gt;0,$M$2,IF($L1345&lt;&gt;0,$M$2,"")))</f>
        <v>1</v>
      </c>
    </row>
    <row r="1211" spans="2:14">
      <c r="B1211" s="1926" t="str">
        <f>$B$7</f>
        <v>ОТЧЕТНИ ДАННИ ПО ЕБК ЗА ИЗПЪЛНЕНИЕТО НА БЮДЖЕТА</v>
      </c>
      <c r="C1211" s="1927"/>
      <c r="D1211" s="1927"/>
      <c r="E1211" s="242"/>
      <c r="F1211" s="242"/>
      <c r="G1211" s="237"/>
      <c r="H1211" s="237"/>
      <c r="I1211" s="237"/>
      <c r="J1211" s="237"/>
      <c r="K1211" s="237"/>
      <c r="L1211" s="237"/>
      <c r="M1211" s="7">
        <f>(IF($E1345&lt;&gt;0,$M$2,IF($L1345&lt;&gt;0,$M$2,"")))</f>
        <v>1</v>
      </c>
    </row>
    <row r="1212" spans="2:14">
      <c r="B1212" s="228"/>
      <c r="C1212" s="391"/>
      <c r="D1212" s="400"/>
      <c r="E1212" s="406" t="s">
        <v>458</v>
      </c>
      <c r="F1212" s="406" t="s">
        <v>820</v>
      </c>
      <c r="G1212" s="237"/>
      <c r="H1212" s="1350" t="s">
        <v>1235</v>
      </c>
      <c r="I1212" s="1351"/>
      <c r="J1212" s="1352"/>
      <c r="K1212" s="237"/>
      <c r="L1212" s="237"/>
      <c r="M1212" s="7">
        <f>(IF($E1345&lt;&gt;0,$M$2,IF($L1345&lt;&gt;0,$M$2,"")))</f>
        <v>1</v>
      </c>
    </row>
    <row r="1213" spans="2:14" ht="18.75">
      <c r="B1213" s="1928" t="str">
        <f>$B$9</f>
        <v>ОУ Бачо Киро</v>
      </c>
      <c r="C1213" s="1929"/>
      <c r="D1213" s="1930"/>
      <c r="E1213" s="115">
        <f>$E$9</f>
        <v>45658</v>
      </c>
      <c r="F1213" s="226">
        <f>$F$9</f>
        <v>45961</v>
      </c>
      <c r="G1213" s="237"/>
      <c r="H1213" s="237"/>
      <c r="I1213" s="237"/>
      <c r="J1213" s="237"/>
      <c r="K1213" s="237"/>
      <c r="L1213" s="237"/>
      <c r="M1213" s="7">
        <f>(IF($E1345&lt;&gt;0,$M$2,IF($L1345&lt;&gt;0,$M$2,"")))</f>
        <v>1</v>
      </c>
    </row>
    <row r="1214" spans="2:14">
      <c r="B1214" s="227" t="str">
        <f>$B$10</f>
        <v>(наименование на разпоредителя с бюджет)</v>
      </c>
      <c r="C1214" s="228"/>
      <c r="D1214" s="229"/>
      <c r="E1214" s="237"/>
      <c r="F1214" s="237"/>
      <c r="G1214" s="237"/>
      <c r="H1214" s="237"/>
      <c r="I1214" s="237"/>
      <c r="J1214" s="237"/>
      <c r="K1214" s="237"/>
      <c r="L1214" s="237"/>
      <c r="M1214" s="7">
        <f>(IF($E1345&lt;&gt;0,$M$2,IF($L1345&lt;&gt;0,$M$2,"")))</f>
        <v>1</v>
      </c>
    </row>
    <row r="1215" spans="2:14">
      <c r="B1215" s="227"/>
      <c r="C1215" s="228"/>
      <c r="D1215" s="229"/>
      <c r="E1215" s="237"/>
      <c r="F1215" s="237"/>
      <c r="G1215" s="237"/>
      <c r="H1215" s="237"/>
      <c r="I1215" s="237"/>
      <c r="J1215" s="237"/>
      <c r="K1215" s="237"/>
      <c r="L1215" s="237"/>
      <c r="M1215" s="7">
        <f>(IF($E1345&lt;&gt;0,$M$2,IF($L1345&lt;&gt;0,$M$2,"")))</f>
        <v>1</v>
      </c>
    </row>
    <row r="1216" spans="2:14" ht="19.5">
      <c r="B1216" s="1931" t="str">
        <f>$B$12</f>
        <v>Велико Търново</v>
      </c>
      <c r="C1216" s="1932"/>
      <c r="D1216" s="1933"/>
      <c r="E1216" s="410" t="s">
        <v>875</v>
      </c>
      <c r="F1216" s="1348" t="str">
        <f>$F$12</f>
        <v>5401</v>
      </c>
      <c r="G1216" s="237"/>
      <c r="H1216" s="237"/>
      <c r="I1216" s="237"/>
      <c r="J1216" s="237"/>
      <c r="K1216" s="237"/>
      <c r="L1216" s="237"/>
      <c r="M1216" s="7">
        <f>(IF($E1345&lt;&gt;0,$M$2,IF($L1345&lt;&gt;0,$M$2,"")))</f>
        <v>1</v>
      </c>
    </row>
    <row r="1217" spans="2:14">
      <c r="B1217" s="233" t="str">
        <f>$B$13</f>
        <v>(наименование на първостепенния разпоредител с бюджет)</v>
      </c>
      <c r="C1217" s="228"/>
      <c r="D1217" s="229"/>
      <c r="E1217" s="1349"/>
      <c r="F1217" s="242"/>
      <c r="G1217" s="237"/>
      <c r="H1217" s="237"/>
      <c r="I1217" s="237"/>
      <c r="J1217" s="237"/>
      <c r="K1217" s="237"/>
      <c r="L1217" s="237"/>
      <c r="M1217" s="7">
        <f>(IF($E1345&lt;&gt;0,$M$2,IF($L1345&lt;&gt;0,$M$2,"")))</f>
        <v>1</v>
      </c>
    </row>
    <row r="1218" spans="2:14" ht="19.5">
      <c r="B1218" s="236"/>
      <c r="C1218" s="237"/>
      <c r="D1218" s="124" t="s">
        <v>876</v>
      </c>
      <c r="E1218" s="238">
        <f>$E$15</f>
        <v>0</v>
      </c>
      <c r="F1218" s="414" t="str">
        <f>$F$15</f>
        <v>БЮДЖЕТ</v>
      </c>
      <c r="G1218" s="218"/>
      <c r="H1218" s="218"/>
      <c r="I1218" s="218"/>
      <c r="J1218" s="218"/>
      <c r="K1218" s="218"/>
      <c r="L1218" s="218"/>
      <c r="M1218" s="7">
        <f>(IF($E1345&lt;&gt;0,$M$2,IF($L1345&lt;&gt;0,$M$2,"")))</f>
        <v>1</v>
      </c>
    </row>
    <row r="1219" spans="2:14" ht="16.5" thickBot="1">
      <c r="B1219" s="228"/>
      <c r="C1219" s="391"/>
      <c r="D1219" s="400"/>
      <c r="E1219" s="237"/>
      <c r="F1219" s="409"/>
      <c r="G1219" s="409"/>
      <c r="H1219" s="409"/>
      <c r="I1219" s="409"/>
      <c r="J1219" s="409"/>
      <c r="K1219" s="409"/>
      <c r="L1219" s="1365" t="s">
        <v>459</v>
      </c>
      <c r="M1219" s="7">
        <f>(IF($E1345&lt;&gt;0,$M$2,IF($L1345&lt;&gt;0,$M$2,"")))</f>
        <v>1</v>
      </c>
    </row>
    <row r="1220" spans="2:14" ht="18.75">
      <c r="B1220" s="247"/>
      <c r="C1220" s="248"/>
      <c r="D1220" s="249" t="s">
        <v>699</v>
      </c>
      <c r="E1220" s="1934" t="str">
        <f>CONCATENATE("Уточнен план ",$C$3)</f>
        <v>Уточнен план 2025</v>
      </c>
      <c r="F1220" s="1935"/>
      <c r="G1220" s="1935"/>
      <c r="H1220" s="1936"/>
      <c r="I1220" s="1937" t="str">
        <f>CONCATENATE("Отчет ",$C$3)</f>
        <v>Отчет 2025</v>
      </c>
      <c r="J1220" s="1938"/>
      <c r="K1220" s="1938"/>
      <c r="L1220" s="1939"/>
      <c r="M1220" s="7">
        <f>(IF($E1345&lt;&gt;0,$M$2,IF($L1345&lt;&gt;0,$M$2,"")))</f>
        <v>1</v>
      </c>
    </row>
    <row r="1221" spans="2:14" ht="57" thickBot="1">
      <c r="B1221" s="250" t="s">
        <v>62</v>
      </c>
      <c r="C1221" s="251" t="s">
        <v>460</v>
      </c>
      <c r="D1221" s="252" t="s">
        <v>700</v>
      </c>
      <c r="E1221" s="1391" t="str">
        <f>$E$20</f>
        <v>Уточнен план                Общо</v>
      </c>
      <c r="F1221" s="1395" t="str">
        <f>$F$20</f>
        <v>държавни дейности</v>
      </c>
      <c r="G1221" s="1396" t="str">
        <f>$G$20</f>
        <v>местни дейности</v>
      </c>
      <c r="H1221" s="1397" t="str">
        <f>$H$20</f>
        <v>дофинансиране</v>
      </c>
      <c r="I1221" s="253" t="str">
        <f>$I$20</f>
        <v>държавни дейности -ОТЧЕТ</v>
      </c>
      <c r="J1221" s="254" t="str">
        <f>$J$20</f>
        <v>местни дейности - ОТЧЕТ</v>
      </c>
      <c r="K1221" s="255" t="str">
        <f>$K$20</f>
        <v>дофинансиране - ОТЧЕТ</v>
      </c>
      <c r="L1221" s="1675" t="str">
        <f>$L$20</f>
        <v>ОТЧЕТ                                    ОБЩО</v>
      </c>
      <c r="M1221" s="7">
        <f>(IF($E1345&lt;&gt;0,$M$2,IF($L1345&lt;&gt;0,$M$2,"")))</f>
        <v>1</v>
      </c>
    </row>
    <row r="1222" spans="2:14" ht="18.75">
      <c r="B1222" s="258"/>
      <c r="C1222" s="259"/>
      <c r="D1222" s="260" t="s">
        <v>729</v>
      </c>
      <c r="E1222" s="1442" t="str">
        <f>$E$21</f>
        <v>(1)</v>
      </c>
      <c r="F1222" s="143" t="str">
        <f>$F$21</f>
        <v>(2)</v>
      </c>
      <c r="G1222" s="144" t="str">
        <f>$G$21</f>
        <v>(3)</v>
      </c>
      <c r="H1222" s="145" t="str">
        <f>$H$21</f>
        <v>(4)</v>
      </c>
      <c r="I1222" s="261" t="str">
        <f>$I$21</f>
        <v>(5)</v>
      </c>
      <c r="J1222" s="262" t="str">
        <f>$J$21</f>
        <v>(6)</v>
      </c>
      <c r="K1222" s="263" t="str">
        <f>$K$21</f>
        <v>(7)</v>
      </c>
      <c r="L1222" s="264" t="str">
        <f>$L$21</f>
        <v>(8)</v>
      </c>
      <c r="M1222" s="7">
        <f>(IF($E1345&lt;&gt;0,$M$2,IF($L1345&lt;&gt;0,$M$2,"")))</f>
        <v>1</v>
      </c>
    </row>
    <row r="1223" spans="2:14">
      <c r="B1223" s="1439"/>
      <c r="C1223" s="1540" t="e">
        <f>VLOOKUP(D1223,OP_LIST2,2,FALSE)</f>
        <v>#N/A</v>
      </c>
      <c r="D1223" s="1445"/>
      <c r="E1223" s="389"/>
      <c r="F1223" s="1429"/>
      <c r="G1223" s="1430"/>
      <c r="H1223" s="1431"/>
      <c r="I1223" s="1429"/>
      <c r="J1223" s="1430"/>
      <c r="K1223" s="1431"/>
      <c r="L1223" s="1428"/>
      <c r="M1223" s="7">
        <f>(IF($E1345&lt;&gt;0,$M$2,IF($L1345&lt;&gt;0,$M$2,"")))</f>
        <v>1</v>
      </c>
    </row>
    <row r="1224" spans="2:14">
      <c r="B1224" s="1713" t="s">
        <v>2056</v>
      </c>
      <c r="C1224" s="1446">
        <f>VLOOKUP(D1225,EBK_DEIN2,2,FALSE)</f>
        <v>7714</v>
      </c>
      <c r="D1224" s="1445" t="s">
        <v>778</v>
      </c>
      <c r="E1224" s="389"/>
      <c r="F1224" s="1432"/>
      <c r="G1224" s="1433"/>
      <c r="H1224" s="1434"/>
      <c r="I1224" s="1432"/>
      <c r="J1224" s="1433"/>
      <c r="K1224" s="1434"/>
      <c r="L1224" s="1428"/>
      <c r="M1224" s="7">
        <f>(IF($E1345&lt;&gt;0,$M$2,IF($L1345&lt;&gt;0,$M$2,"")))</f>
        <v>1</v>
      </c>
    </row>
    <row r="1225" spans="2:14">
      <c r="B1225" s="1438"/>
      <c r="C1225" s="1531">
        <f>+C1224</f>
        <v>7714</v>
      </c>
      <c r="D1225" s="1440" t="s">
        <v>486</v>
      </c>
      <c r="E1225" s="389"/>
      <c r="F1225" s="1432"/>
      <c r="G1225" s="1433"/>
      <c r="H1225" s="1434"/>
      <c r="I1225" s="1432"/>
      <c r="J1225" s="1433"/>
      <c r="K1225" s="1434"/>
      <c r="L1225" s="1428"/>
      <c r="M1225" s="7">
        <f>(IF($E1345&lt;&gt;0,$M$2,IF($L1345&lt;&gt;0,$M$2,"")))</f>
        <v>1</v>
      </c>
    </row>
    <row r="1226" spans="2:14">
      <c r="B1226" s="1443"/>
      <c r="C1226" s="1441"/>
      <c r="D1226" s="1444" t="s">
        <v>701</v>
      </c>
      <c r="E1226" s="389"/>
      <c r="F1226" s="1435"/>
      <c r="G1226" s="1436"/>
      <c r="H1226" s="1437"/>
      <c r="I1226" s="1435"/>
      <c r="J1226" s="1436"/>
      <c r="K1226" s="1437"/>
      <c r="L1226" s="1428"/>
      <c r="M1226" s="7">
        <f>(IF($E1345&lt;&gt;0,$M$2,IF($L1345&lt;&gt;0,$M$2,"")))</f>
        <v>1</v>
      </c>
    </row>
    <row r="1227" spans="2:14" hidden="1">
      <c r="B1227" s="272">
        <v>100</v>
      </c>
      <c r="C1227" s="1940" t="s">
        <v>730</v>
      </c>
      <c r="D1227" s="1941"/>
      <c r="E1227" s="273">
        <f t="shared" ref="E1227:L1227" si="276">SUM(E1228:E1229)</f>
        <v>0</v>
      </c>
      <c r="F1227" s="274">
        <f t="shared" si="276"/>
        <v>0</v>
      </c>
      <c r="G1227" s="275">
        <f t="shared" si="276"/>
        <v>0</v>
      </c>
      <c r="H1227" s="276">
        <f t="shared" si="276"/>
        <v>0</v>
      </c>
      <c r="I1227" s="274">
        <f t="shared" si="276"/>
        <v>0</v>
      </c>
      <c r="J1227" s="275">
        <f t="shared" si="276"/>
        <v>0</v>
      </c>
      <c r="K1227" s="276">
        <f t="shared" si="276"/>
        <v>0</v>
      </c>
      <c r="L1227" s="273">
        <f t="shared" si="276"/>
        <v>0</v>
      </c>
      <c r="M1227" s="12" t="str">
        <f t="shared" ref="M1227:M1258" si="277">(IF($E1227&lt;&gt;0,$M$2,IF($L1227&lt;&gt;0,$M$2,"")))</f>
        <v/>
      </c>
      <c r="N1227" s="13"/>
    </row>
    <row r="1228" spans="2:14" hidden="1">
      <c r="B1228" s="278"/>
      <c r="C1228" s="279">
        <v>101</v>
      </c>
      <c r="D1228" s="280" t="s">
        <v>731</v>
      </c>
      <c r="E1228" s="281">
        <f>F1228+G1228+H1228</f>
        <v>0</v>
      </c>
      <c r="F1228" s="152"/>
      <c r="G1228" s="153"/>
      <c r="H1228" s="1406"/>
      <c r="I1228" s="152"/>
      <c r="J1228" s="153"/>
      <c r="K1228" s="1406"/>
      <c r="L1228" s="281">
        <f>I1228+J1228+K1228</f>
        <v>0</v>
      </c>
      <c r="M1228" s="12" t="str">
        <f t="shared" si="277"/>
        <v/>
      </c>
      <c r="N1228" s="13"/>
    </row>
    <row r="1229" spans="2:14" hidden="1">
      <c r="B1229" s="278"/>
      <c r="C1229" s="285">
        <v>102</v>
      </c>
      <c r="D1229" s="286" t="s">
        <v>732</v>
      </c>
      <c r="E1229" s="287">
        <f>F1229+G1229+H1229</f>
        <v>0</v>
      </c>
      <c r="F1229" s="173"/>
      <c r="G1229" s="174"/>
      <c r="H1229" s="1409"/>
      <c r="I1229" s="173"/>
      <c r="J1229" s="174"/>
      <c r="K1229" s="1409"/>
      <c r="L1229" s="287">
        <f>I1229+J1229+K1229</f>
        <v>0</v>
      </c>
      <c r="M1229" s="12" t="str">
        <f t="shared" si="277"/>
        <v/>
      </c>
      <c r="N1229" s="13"/>
    </row>
    <row r="1230" spans="2:14" hidden="1">
      <c r="B1230" s="272">
        <v>200</v>
      </c>
      <c r="C1230" s="1924" t="s">
        <v>733</v>
      </c>
      <c r="D1230" s="1925"/>
      <c r="E1230" s="273">
        <f t="shared" ref="E1230:L1230" si="278">SUM(E1231:E1235)</f>
        <v>0</v>
      </c>
      <c r="F1230" s="274">
        <f t="shared" si="278"/>
        <v>0</v>
      </c>
      <c r="G1230" s="275">
        <f t="shared" si="278"/>
        <v>0</v>
      </c>
      <c r="H1230" s="276">
        <f t="shared" si="278"/>
        <v>0</v>
      </c>
      <c r="I1230" s="274">
        <f t="shared" si="278"/>
        <v>0</v>
      </c>
      <c r="J1230" s="275">
        <f t="shared" si="278"/>
        <v>0</v>
      </c>
      <c r="K1230" s="276">
        <f t="shared" si="278"/>
        <v>0</v>
      </c>
      <c r="L1230" s="273">
        <f t="shared" si="278"/>
        <v>0</v>
      </c>
      <c r="M1230" s="12" t="str">
        <f t="shared" si="277"/>
        <v/>
      </c>
      <c r="N1230" s="13"/>
    </row>
    <row r="1231" spans="2:14" hidden="1">
      <c r="B1231" s="291"/>
      <c r="C1231" s="279">
        <v>201</v>
      </c>
      <c r="D1231" s="280" t="s">
        <v>734</v>
      </c>
      <c r="E1231" s="281">
        <f>F1231+G1231+H1231</f>
        <v>0</v>
      </c>
      <c r="F1231" s="152"/>
      <c r="G1231" s="153"/>
      <c r="H1231" s="1406"/>
      <c r="I1231" s="152"/>
      <c r="J1231" s="153"/>
      <c r="K1231" s="1406"/>
      <c r="L1231" s="281">
        <f>I1231+J1231+K1231</f>
        <v>0</v>
      </c>
      <c r="M1231" s="12" t="str">
        <f t="shared" si="277"/>
        <v/>
      </c>
      <c r="N1231" s="13"/>
    </row>
    <row r="1232" spans="2:14" hidden="1">
      <c r="B1232" s="292"/>
      <c r="C1232" s="293">
        <v>202</v>
      </c>
      <c r="D1232" s="294" t="s">
        <v>735</v>
      </c>
      <c r="E1232" s="295">
        <f>F1232+G1232+H1232</f>
        <v>0</v>
      </c>
      <c r="F1232" s="158"/>
      <c r="G1232" s="159"/>
      <c r="H1232" s="1408"/>
      <c r="I1232" s="158"/>
      <c r="J1232" s="159"/>
      <c r="K1232" s="1408"/>
      <c r="L1232" s="295">
        <f>I1232+J1232+K1232</f>
        <v>0</v>
      </c>
      <c r="M1232" s="12" t="str">
        <f t="shared" si="277"/>
        <v/>
      </c>
      <c r="N1232" s="13"/>
    </row>
    <row r="1233" spans="2:14" ht="31.5" hidden="1">
      <c r="B1233" s="299"/>
      <c r="C1233" s="293">
        <v>205</v>
      </c>
      <c r="D1233" s="294" t="s">
        <v>586</v>
      </c>
      <c r="E1233" s="295">
        <f>F1233+G1233+H1233</f>
        <v>0</v>
      </c>
      <c r="F1233" s="158"/>
      <c r="G1233" s="159"/>
      <c r="H1233" s="1408"/>
      <c r="I1233" s="158"/>
      <c r="J1233" s="159"/>
      <c r="K1233" s="1408"/>
      <c r="L1233" s="295">
        <f>I1233+J1233+K1233</f>
        <v>0</v>
      </c>
      <c r="M1233" s="12" t="str">
        <f t="shared" si="277"/>
        <v/>
      </c>
      <c r="N1233" s="13"/>
    </row>
    <row r="1234" spans="2:14" hidden="1">
      <c r="B1234" s="299"/>
      <c r="C1234" s="293">
        <v>208</v>
      </c>
      <c r="D1234" s="300" t="s">
        <v>587</v>
      </c>
      <c r="E1234" s="295">
        <f>F1234+G1234+H1234</f>
        <v>0</v>
      </c>
      <c r="F1234" s="158"/>
      <c r="G1234" s="159"/>
      <c r="H1234" s="1408"/>
      <c r="I1234" s="158"/>
      <c r="J1234" s="159"/>
      <c r="K1234" s="1408"/>
      <c r="L1234" s="295">
        <f>I1234+J1234+K1234</f>
        <v>0</v>
      </c>
      <c r="M1234" s="12" t="str">
        <f t="shared" si="277"/>
        <v/>
      </c>
      <c r="N1234" s="13"/>
    </row>
    <row r="1235" spans="2:14" hidden="1">
      <c r="B1235" s="291"/>
      <c r="C1235" s="285">
        <v>209</v>
      </c>
      <c r="D1235" s="301" t="s">
        <v>588</v>
      </c>
      <c r="E1235" s="287">
        <f>F1235+G1235+H1235</f>
        <v>0</v>
      </c>
      <c r="F1235" s="173"/>
      <c r="G1235" s="174"/>
      <c r="H1235" s="1409"/>
      <c r="I1235" s="173"/>
      <c r="J1235" s="174"/>
      <c r="K1235" s="1409"/>
      <c r="L1235" s="287">
        <f>I1235+J1235+K1235</f>
        <v>0</v>
      </c>
      <c r="M1235" s="12" t="str">
        <f t="shared" si="277"/>
        <v/>
      </c>
      <c r="N1235" s="13"/>
    </row>
    <row r="1236" spans="2:14" hidden="1">
      <c r="B1236" s="272">
        <v>500</v>
      </c>
      <c r="C1236" s="1942" t="s">
        <v>188</v>
      </c>
      <c r="D1236" s="1943"/>
      <c r="E1236" s="273">
        <f t="shared" ref="E1236:L1236" si="279">SUM(E1237:E1243)</f>
        <v>0</v>
      </c>
      <c r="F1236" s="274">
        <f t="shared" si="279"/>
        <v>0</v>
      </c>
      <c r="G1236" s="275">
        <f t="shared" si="279"/>
        <v>0</v>
      </c>
      <c r="H1236" s="276">
        <f t="shared" si="279"/>
        <v>0</v>
      </c>
      <c r="I1236" s="274">
        <f t="shared" si="279"/>
        <v>0</v>
      </c>
      <c r="J1236" s="275">
        <f t="shared" si="279"/>
        <v>0</v>
      </c>
      <c r="K1236" s="276">
        <f t="shared" si="279"/>
        <v>0</v>
      </c>
      <c r="L1236" s="273">
        <f t="shared" si="279"/>
        <v>0</v>
      </c>
      <c r="M1236" s="12" t="str">
        <f t="shared" si="277"/>
        <v/>
      </c>
      <c r="N1236" s="13"/>
    </row>
    <row r="1237" spans="2:14" hidden="1">
      <c r="B1237" s="291"/>
      <c r="C1237" s="302">
        <v>551</v>
      </c>
      <c r="D1237" s="303" t="s">
        <v>189</v>
      </c>
      <c r="E1237" s="281">
        <f t="shared" ref="E1237:E1244" si="280">F1237+G1237+H1237</f>
        <v>0</v>
      </c>
      <c r="F1237" s="152"/>
      <c r="G1237" s="153"/>
      <c r="H1237" s="1406"/>
      <c r="I1237" s="152"/>
      <c r="J1237" s="153"/>
      <c r="K1237" s="1406"/>
      <c r="L1237" s="281">
        <f t="shared" ref="L1237:L1244" si="281">I1237+J1237+K1237</f>
        <v>0</v>
      </c>
      <c r="M1237" s="12" t="str">
        <f t="shared" si="277"/>
        <v/>
      </c>
      <c r="N1237" s="13"/>
    </row>
    <row r="1238" spans="2:14" hidden="1">
      <c r="B1238" s="291"/>
      <c r="C1238" s="304">
        <v>552</v>
      </c>
      <c r="D1238" s="305" t="s">
        <v>894</v>
      </c>
      <c r="E1238" s="295">
        <f t="shared" si="280"/>
        <v>0</v>
      </c>
      <c r="F1238" s="158"/>
      <c r="G1238" s="159"/>
      <c r="H1238" s="1408"/>
      <c r="I1238" s="158"/>
      <c r="J1238" s="159"/>
      <c r="K1238" s="1408"/>
      <c r="L1238" s="295">
        <f t="shared" si="281"/>
        <v>0</v>
      </c>
      <c r="M1238" s="12" t="str">
        <f t="shared" si="277"/>
        <v/>
      </c>
      <c r="N1238" s="13"/>
    </row>
    <row r="1239" spans="2:14" hidden="1">
      <c r="B1239" s="306"/>
      <c r="C1239" s="304">
        <v>558</v>
      </c>
      <c r="D1239" s="307" t="s">
        <v>856</v>
      </c>
      <c r="E1239" s="295">
        <f t="shared" si="280"/>
        <v>0</v>
      </c>
      <c r="F1239" s="484">
        <v>0</v>
      </c>
      <c r="G1239" s="485">
        <v>0</v>
      </c>
      <c r="H1239" s="160">
        <v>0</v>
      </c>
      <c r="I1239" s="484">
        <v>0</v>
      </c>
      <c r="J1239" s="485">
        <v>0</v>
      </c>
      <c r="K1239" s="160">
        <v>0</v>
      </c>
      <c r="L1239" s="295">
        <f t="shared" si="281"/>
        <v>0</v>
      </c>
      <c r="M1239" s="12" t="str">
        <f t="shared" si="277"/>
        <v/>
      </c>
      <c r="N1239" s="13"/>
    </row>
    <row r="1240" spans="2:14" hidden="1">
      <c r="B1240" s="306"/>
      <c r="C1240" s="304">
        <v>560</v>
      </c>
      <c r="D1240" s="307" t="s">
        <v>190</v>
      </c>
      <c r="E1240" s="295">
        <f t="shared" si="280"/>
        <v>0</v>
      </c>
      <c r="F1240" s="158"/>
      <c r="G1240" s="159"/>
      <c r="H1240" s="1408"/>
      <c r="I1240" s="158"/>
      <c r="J1240" s="159"/>
      <c r="K1240" s="1408"/>
      <c r="L1240" s="295">
        <f t="shared" si="281"/>
        <v>0</v>
      </c>
      <c r="M1240" s="12" t="str">
        <f t="shared" si="277"/>
        <v/>
      </c>
      <c r="N1240" s="13"/>
    </row>
    <row r="1241" spans="2:14" hidden="1">
      <c r="B1241" s="306"/>
      <c r="C1241" s="304">
        <v>580</v>
      </c>
      <c r="D1241" s="305" t="s">
        <v>191</v>
      </c>
      <c r="E1241" s="295">
        <f t="shared" si="280"/>
        <v>0</v>
      </c>
      <c r="F1241" s="158"/>
      <c r="G1241" s="159"/>
      <c r="H1241" s="1408"/>
      <c r="I1241" s="158"/>
      <c r="J1241" s="159"/>
      <c r="K1241" s="1408"/>
      <c r="L1241" s="295">
        <f t="shared" si="281"/>
        <v>0</v>
      </c>
      <c r="M1241" s="12" t="str">
        <f t="shared" si="277"/>
        <v/>
      </c>
      <c r="N1241" s="13"/>
    </row>
    <row r="1242" spans="2:14" hidden="1">
      <c r="B1242" s="291"/>
      <c r="C1242" s="304">
        <v>588</v>
      </c>
      <c r="D1242" s="305" t="s">
        <v>858</v>
      </c>
      <c r="E1242" s="295">
        <f t="shared" si="280"/>
        <v>0</v>
      </c>
      <c r="F1242" s="484">
        <v>0</v>
      </c>
      <c r="G1242" s="485">
        <v>0</v>
      </c>
      <c r="H1242" s="160">
        <v>0</v>
      </c>
      <c r="I1242" s="484">
        <v>0</v>
      </c>
      <c r="J1242" s="485">
        <v>0</v>
      </c>
      <c r="K1242" s="160">
        <v>0</v>
      </c>
      <c r="L1242" s="295">
        <f t="shared" si="281"/>
        <v>0</v>
      </c>
      <c r="M1242" s="12" t="str">
        <f t="shared" si="277"/>
        <v/>
      </c>
      <c r="N1242" s="13"/>
    </row>
    <row r="1243" spans="2:14" ht="31.5" hidden="1">
      <c r="B1243" s="291"/>
      <c r="C1243" s="308">
        <v>590</v>
      </c>
      <c r="D1243" s="309" t="s">
        <v>192</v>
      </c>
      <c r="E1243" s="287">
        <f t="shared" si="280"/>
        <v>0</v>
      </c>
      <c r="F1243" s="173"/>
      <c r="G1243" s="174"/>
      <c r="H1243" s="1409"/>
      <c r="I1243" s="173"/>
      <c r="J1243" s="174"/>
      <c r="K1243" s="1409"/>
      <c r="L1243" s="287">
        <f t="shared" si="281"/>
        <v>0</v>
      </c>
      <c r="M1243" s="12" t="str">
        <f t="shared" si="277"/>
        <v/>
      </c>
      <c r="N1243" s="13"/>
    </row>
    <row r="1244" spans="2:14" hidden="1">
      <c r="B1244" s="272">
        <v>800</v>
      </c>
      <c r="C1244" s="1944" t="s">
        <v>193</v>
      </c>
      <c r="D1244" s="1945"/>
      <c r="E1244" s="310">
        <f t="shared" si="280"/>
        <v>0</v>
      </c>
      <c r="F1244" s="1410"/>
      <c r="G1244" s="1411"/>
      <c r="H1244" s="1412"/>
      <c r="I1244" s="1410"/>
      <c r="J1244" s="1411"/>
      <c r="K1244" s="1412"/>
      <c r="L1244" s="310">
        <f t="shared" si="281"/>
        <v>0</v>
      </c>
      <c r="M1244" s="12" t="str">
        <f t="shared" si="277"/>
        <v/>
      </c>
      <c r="N1244" s="13"/>
    </row>
    <row r="1245" spans="2:14">
      <c r="B1245" s="272">
        <v>1000</v>
      </c>
      <c r="C1245" s="1924" t="s">
        <v>194</v>
      </c>
      <c r="D1245" s="1925"/>
      <c r="E1245" s="310">
        <f t="shared" ref="E1245:L1245" si="282">SUM(E1246:E1262)</f>
        <v>173</v>
      </c>
      <c r="F1245" s="274">
        <f t="shared" si="282"/>
        <v>0</v>
      </c>
      <c r="G1245" s="275">
        <f t="shared" si="282"/>
        <v>173</v>
      </c>
      <c r="H1245" s="276">
        <f t="shared" si="282"/>
        <v>0</v>
      </c>
      <c r="I1245" s="274">
        <f t="shared" si="282"/>
        <v>0</v>
      </c>
      <c r="J1245" s="275">
        <f t="shared" si="282"/>
        <v>173</v>
      </c>
      <c r="K1245" s="276">
        <f t="shared" si="282"/>
        <v>0</v>
      </c>
      <c r="L1245" s="310">
        <f t="shared" si="282"/>
        <v>173</v>
      </c>
      <c r="M1245" s="12">
        <f t="shared" si="277"/>
        <v>1</v>
      </c>
      <c r="N1245" s="13"/>
    </row>
    <row r="1246" spans="2:14" hidden="1">
      <c r="B1246" s="292"/>
      <c r="C1246" s="279">
        <v>1011</v>
      </c>
      <c r="D1246" s="311" t="s">
        <v>195</v>
      </c>
      <c r="E1246" s="281">
        <f t="shared" ref="E1246:E1262" si="283">F1246+G1246+H1246</f>
        <v>0</v>
      </c>
      <c r="F1246" s="152"/>
      <c r="G1246" s="153"/>
      <c r="H1246" s="1406"/>
      <c r="I1246" s="152"/>
      <c r="J1246" s="153"/>
      <c r="K1246" s="1406"/>
      <c r="L1246" s="281">
        <f t="shared" ref="L1246:L1262" si="284">I1246+J1246+K1246</f>
        <v>0</v>
      </c>
      <c r="M1246" s="12" t="str">
        <f t="shared" si="277"/>
        <v/>
      </c>
      <c r="N1246" s="13"/>
    </row>
    <row r="1247" spans="2:14" hidden="1">
      <c r="B1247" s="292"/>
      <c r="C1247" s="293">
        <v>1012</v>
      </c>
      <c r="D1247" s="294" t="s">
        <v>196</v>
      </c>
      <c r="E1247" s="295">
        <f t="shared" si="283"/>
        <v>0</v>
      </c>
      <c r="F1247" s="158"/>
      <c r="G1247" s="159"/>
      <c r="H1247" s="1408"/>
      <c r="I1247" s="158"/>
      <c r="J1247" s="159"/>
      <c r="K1247" s="1408"/>
      <c r="L1247" s="295">
        <f t="shared" si="284"/>
        <v>0</v>
      </c>
      <c r="M1247" s="12" t="str">
        <f t="shared" si="277"/>
        <v/>
      </c>
      <c r="N1247" s="13"/>
    </row>
    <row r="1248" spans="2:14" hidden="1">
      <c r="B1248" s="292"/>
      <c r="C1248" s="293">
        <v>1013</v>
      </c>
      <c r="D1248" s="294" t="s">
        <v>197</v>
      </c>
      <c r="E1248" s="295">
        <f t="shared" si="283"/>
        <v>0</v>
      </c>
      <c r="F1248" s="158"/>
      <c r="G1248" s="159"/>
      <c r="H1248" s="1408"/>
      <c r="I1248" s="158"/>
      <c r="J1248" s="159"/>
      <c r="K1248" s="1408"/>
      <c r="L1248" s="295">
        <f t="shared" si="284"/>
        <v>0</v>
      </c>
      <c r="M1248" s="12" t="str">
        <f t="shared" si="277"/>
        <v/>
      </c>
      <c r="N1248" s="13"/>
    </row>
    <row r="1249" spans="2:14" hidden="1">
      <c r="B1249" s="292"/>
      <c r="C1249" s="293">
        <v>1014</v>
      </c>
      <c r="D1249" s="294" t="s">
        <v>198</v>
      </c>
      <c r="E1249" s="295">
        <f t="shared" si="283"/>
        <v>0</v>
      </c>
      <c r="F1249" s="158"/>
      <c r="G1249" s="159"/>
      <c r="H1249" s="1408"/>
      <c r="I1249" s="158"/>
      <c r="J1249" s="159"/>
      <c r="K1249" s="1408"/>
      <c r="L1249" s="295">
        <f t="shared" si="284"/>
        <v>0</v>
      </c>
      <c r="M1249" s="12" t="str">
        <f t="shared" si="277"/>
        <v/>
      </c>
      <c r="N1249" s="13"/>
    </row>
    <row r="1250" spans="2:14" hidden="1">
      <c r="B1250" s="292"/>
      <c r="C1250" s="293">
        <v>1015</v>
      </c>
      <c r="D1250" s="294" t="s">
        <v>199</v>
      </c>
      <c r="E1250" s="295">
        <f t="shared" si="283"/>
        <v>0</v>
      </c>
      <c r="F1250" s="158"/>
      <c r="G1250" s="159"/>
      <c r="H1250" s="1408"/>
      <c r="I1250" s="158"/>
      <c r="J1250" s="159"/>
      <c r="K1250" s="1408"/>
      <c r="L1250" s="295">
        <f t="shared" si="284"/>
        <v>0</v>
      </c>
      <c r="M1250" s="12" t="str">
        <f t="shared" si="277"/>
        <v/>
      </c>
      <c r="N1250" s="13"/>
    </row>
    <row r="1251" spans="2:14" hidden="1">
      <c r="B1251" s="292"/>
      <c r="C1251" s="312">
        <v>1016</v>
      </c>
      <c r="D1251" s="313" t="s">
        <v>200</v>
      </c>
      <c r="E1251" s="314">
        <f t="shared" si="283"/>
        <v>0</v>
      </c>
      <c r="F1251" s="164"/>
      <c r="G1251" s="165"/>
      <c r="H1251" s="1407"/>
      <c r="I1251" s="164"/>
      <c r="J1251" s="165"/>
      <c r="K1251" s="1407"/>
      <c r="L1251" s="314">
        <f t="shared" si="284"/>
        <v>0</v>
      </c>
      <c r="M1251" s="12" t="str">
        <f t="shared" si="277"/>
        <v/>
      </c>
      <c r="N1251" s="13"/>
    </row>
    <row r="1252" spans="2:14" hidden="1">
      <c r="B1252" s="278"/>
      <c r="C1252" s="318">
        <v>1020</v>
      </c>
      <c r="D1252" s="319" t="s">
        <v>201</v>
      </c>
      <c r="E1252" s="320">
        <f t="shared" si="283"/>
        <v>0</v>
      </c>
      <c r="F1252" s="450"/>
      <c r="G1252" s="451"/>
      <c r="H1252" s="1416"/>
      <c r="I1252" s="450"/>
      <c r="J1252" s="451"/>
      <c r="K1252" s="1416"/>
      <c r="L1252" s="320">
        <f t="shared" si="284"/>
        <v>0</v>
      </c>
      <c r="M1252" s="12" t="str">
        <f t="shared" si="277"/>
        <v/>
      </c>
      <c r="N1252" s="13"/>
    </row>
    <row r="1253" spans="2:14" hidden="1">
      <c r="B1253" s="292"/>
      <c r="C1253" s="324">
        <v>1030</v>
      </c>
      <c r="D1253" s="325" t="s">
        <v>202</v>
      </c>
      <c r="E1253" s="326">
        <f t="shared" si="283"/>
        <v>0</v>
      </c>
      <c r="F1253" s="445"/>
      <c r="G1253" s="446"/>
      <c r="H1253" s="1413"/>
      <c r="I1253" s="445"/>
      <c r="J1253" s="446"/>
      <c r="K1253" s="1413"/>
      <c r="L1253" s="326">
        <f t="shared" si="284"/>
        <v>0</v>
      </c>
      <c r="M1253" s="12" t="str">
        <f t="shared" si="277"/>
        <v/>
      </c>
      <c r="N1253" s="13"/>
    </row>
    <row r="1254" spans="2:14">
      <c r="B1254" s="292"/>
      <c r="C1254" s="318">
        <v>1051</v>
      </c>
      <c r="D1254" s="331" t="s">
        <v>203</v>
      </c>
      <c r="E1254" s="320">
        <f t="shared" si="283"/>
        <v>173</v>
      </c>
      <c r="F1254" s="450"/>
      <c r="G1254" s="451">
        <v>173</v>
      </c>
      <c r="H1254" s="1416"/>
      <c r="I1254" s="450"/>
      <c r="J1254" s="451">
        <v>173</v>
      </c>
      <c r="K1254" s="1416"/>
      <c r="L1254" s="320">
        <f t="shared" si="284"/>
        <v>173</v>
      </c>
      <c r="M1254" s="12">
        <f t="shared" si="277"/>
        <v>1</v>
      </c>
      <c r="N1254" s="13"/>
    </row>
    <row r="1255" spans="2:14" hidden="1">
      <c r="B1255" s="292"/>
      <c r="C1255" s="293">
        <v>1052</v>
      </c>
      <c r="D1255" s="294" t="s">
        <v>204</v>
      </c>
      <c r="E1255" s="295">
        <f t="shared" si="283"/>
        <v>0</v>
      </c>
      <c r="F1255" s="158"/>
      <c r="G1255" s="159"/>
      <c r="H1255" s="1408"/>
      <c r="I1255" s="158"/>
      <c r="J1255" s="159"/>
      <c r="K1255" s="1408"/>
      <c r="L1255" s="295">
        <f t="shared" si="284"/>
        <v>0</v>
      </c>
      <c r="M1255" s="12" t="str">
        <f t="shared" si="277"/>
        <v/>
      </c>
      <c r="N1255" s="13"/>
    </row>
    <row r="1256" spans="2:14" hidden="1">
      <c r="B1256" s="292"/>
      <c r="C1256" s="324">
        <v>1053</v>
      </c>
      <c r="D1256" s="325" t="s">
        <v>859</v>
      </c>
      <c r="E1256" s="326">
        <f t="shared" si="283"/>
        <v>0</v>
      </c>
      <c r="F1256" s="445"/>
      <c r="G1256" s="446"/>
      <c r="H1256" s="1413"/>
      <c r="I1256" s="445"/>
      <c r="J1256" s="446"/>
      <c r="K1256" s="1413"/>
      <c r="L1256" s="326">
        <f t="shared" si="284"/>
        <v>0</v>
      </c>
      <c r="M1256" s="12" t="str">
        <f t="shared" si="277"/>
        <v/>
      </c>
      <c r="N1256" s="13"/>
    </row>
    <row r="1257" spans="2:14" hidden="1">
      <c r="B1257" s="292"/>
      <c r="C1257" s="318">
        <v>1062</v>
      </c>
      <c r="D1257" s="319" t="s">
        <v>205</v>
      </c>
      <c r="E1257" s="320">
        <f t="shared" si="283"/>
        <v>0</v>
      </c>
      <c r="F1257" s="450"/>
      <c r="G1257" s="451"/>
      <c r="H1257" s="1416"/>
      <c r="I1257" s="450"/>
      <c r="J1257" s="451"/>
      <c r="K1257" s="1416"/>
      <c r="L1257" s="320">
        <f t="shared" si="284"/>
        <v>0</v>
      </c>
      <c r="M1257" s="12" t="str">
        <f t="shared" si="277"/>
        <v/>
      </c>
      <c r="N1257" s="13"/>
    </row>
    <row r="1258" spans="2:14" hidden="1">
      <c r="B1258" s="292"/>
      <c r="C1258" s="324">
        <v>1063</v>
      </c>
      <c r="D1258" s="332" t="s">
        <v>787</v>
      </c>
      <c r="E1258" s="326">
        <f t="shared" si="283"/>
        <v>0</v>
      </c>
      <c r="F1258" s="445"/>
      <c r="G1258" s="446"/>
      <c r="H1258" s="1413"/>
      <c r="I1258" s="445"/>
      <c r="J1258" s="446"/>
      <c r="K1258" s="1413"/>
      <c r="L1258" s="326">
        <f t="shared" si="284"/>
        <v>0</v>
      </c>
      <c r="M1258" s="12" t="str">
        <f t="shared" si="277"/>
        <v/>
      </c>
      <c r="N1258" s="13"/>
    </row>
    <row r="1259" spans="2:14" hidden="1">
      <c r="B1259" s="292"/>
      <c r="C1259" s="333">
        <v>1069</v>
      </c>
      <c r="D1259" s="334" t="s">
        <v>206</v>
      </c>
      <c r="E1259" s="335">
        <f t="shared" si="283"/>
        <v>0</v>
      </c>
      <c r="F1259" s="589"/>
      <c r="G1259" s="590"/>
      <c r="H1259" s="1415"/>
      <c r="I1259" s="589"/>
      <c r="J1259" s="590"/>
      <c r="K1259" s="1415"/>
      <c r="L1259" s="335">
        <f t="shared" si="284"/>
        <v>0</v>
      </c>
      <c r="M1259" s="12" t="str">
        <f t="shared" ref="M1259:M1290" si="285">(IF($E1259&lt;&gt;0,$M$2,IF($L1259&lt;&gt;0,$M$2,"")))</f>
        <v/>
      </c>
      <c r="N1259" s="13"/>
    </row>
    <row r="1260" spans="2:14" hidden="1">
      <c r="B1260" s="278"/>
      <c r="C1260" s="318">
        <v>1091</v>
      </c>
      <c r="D1260" s="331" t="s">
        <v>895</v>
      </c>
      <c r="E1260" s="320">
        <f t="shared" si="283"/>
        <v>0</v>
      </c>
      <c r="F1260" s="450"/>
      <c r="G1260" s="451"/>
      <c r="H1260" s="1416"/>
      <c r="I1260" s="450"/>
      <c r="J1260" s="451"/>
      <c r="K1260" s="1416"/>
      <c r="L1260" s="320">
        <f t="shared" si="284"/>
        <v>0</v>
      </c>
      <c r="M1260" s="12" t="str">
        <f t="shared" si="285"/>
        <v/>
      </c>
      <c r="N1260" s="13"/>
    </row>
    <row r="1261" spans="2:14" hidden="1">
      <c r="B1261" s="292"/>
      <c r="C1261" s="293">
        <v>1092</v>
      </c>
      <c r="D1261" s="294" t="s">
        <v>299</v>
      </c>
      <c r="E1261" s="295">
        <f t="shared" si="283"/>
        <v>0</v>
      </c>
      <c r="F1261" s="158"/>
      <c r="G1261" s="159"/>
      <c r="H1261" s="1408"/>
      <c r="I1261" s="158"/>
      <c r="J1261" s="159"/>
      <c r="K1261" s="1408"/>
      <c r="L1261" s="295">
        <f t="shared" si="284"/>
        <v>0</v>
      </c>
      <c r="M1261" s="12" t="str">
        <f t="shared" si="285"/>
        <v/>
      </c>
      <c r="N1261" s="13"/>
    </row>
    <row r="1262" spans="2:14" hidden="1">
      <c r="B1262" s="292"/>
      <c r="C1262" s="285">
        <v>1098</v>
      </c>
      <c r="D1262" s="339" t="s">
        <v>207</v>
      </c>
      <c r="E1262" s="287">
        <f t="shared" si="283"/>
        <v>0</v>
      </c>
      <c r="F1262" s="173"/>
      <c r="G1262" s="174"/>
      <c r="H1262" s="1409"/>
      <c r="I1262" s="173"/>
      <c r="J1262" s="174"/>
      <c r="K1262" s="1409"/>
      <c r="L1262" s="287">
        <f t="shared" si="284"/>
        <v>0</v>
      </c>
      <c r="M1262" s="12" t="str">
        <f t="shared" si="285"/>
        <v/>
      </c>
      <c r="N1262" s="13"/>
    </row>
    <row r="1263" spans="2:14" hidden="1">
      <c r="B1263" s="272">
        <v>1900</v>
      </c>
      <c r="C1263" s="1914" t="s">
        <v>266</v>
      </c>
      <c r="D1263" s="1915"/>
      <c r="E1263" s="310">
        <f t="shared" ref="E1263:L1263" si="286">SUM(E1264:E1266)</f>
        <v>0</v>
      </c>
      <c r="F1263" s="274">
        <f t="shared" si="286"/>
        <v>0</v>
      </c>
      <c r="G1263" s="275">
        <f t="shared" si="286"/>
        <v>0</v>
      </c>
      <c r="H1263" s="276">
        <f t="shared" si="286"/>
        <v>0</v>
      </c>
      <c r="I1263" s="274">
        <f t="shared" si="286"/>
        <v>0</v>
      </c>
      <c r="J1263" s="275">
        <f t="shared" si="286"/>
        <v>0</v>
      </c>
      <c r="K1263" s="276">
        <f t="shared" si="286"/>
        <v>0</v>
      </c>
      <c r="L1263" s="310">
        <f t="shared" si="286"/>
        <v>0</v>
      </c>
      <c r="M1263" s="12" t="str">
        <f t="shared" si="285"/>
        <v/>
      </c>
      <c r="N1263" s="13"/>
    </row>
    <row r="1264" spans="2:14" hidden="1">
      <c r="B1264" s="292"/>
      <c r="C1264" s="279">
        <v>1901</v>
      </c>
      <c r="D1264" s="340" t="s">
        <v>896</v>
      </c>
      <c r="E1264" s="281">
        <f>F1264+G1264+H1264</f>
        <v>0</v>
      </c>
      <c r="F1264" s="152"/>
      <c r="G1264" s="153"/>
      <c r="H1264" s="1406"/>
      <c r="I1264" s="152"/>
      <c r="J1264" s="153"/>
      <c r="K1264" s="1406"/>
      <c r="L1264" s="281">
        <f>I1264+J1264+K1264</f>
        <v>0</v>
      </c>
      <c r="M1264" s="12" t="str">
        <f t="shared" si="285"/>
        <v/>
      </c>
      <c r="N1264" s="13"/>
    </row>
    <row r="1265" spans="2:14" hidden="1">
      <c r="B1265" s="341"/>
      <c r="C1265" s="293">
        <v>1981</v>
      </c>
      <c r="D1265" s="342" t="s">
        <v>897</v>
      </c>
      <c r="E1265" s="295">
        <f>F1265+G1265+H1265</f>
        <v>0</v>
      </c>
      <c r="F1265" s="158"/>
      <c r="G1265" s="159"/>
      <c r="H1265" s="1408"/>
      <c r="I1265" s="158"/>
      <c r="J1265" s="159"/>
      <c r="K1265" s="1408"/>
      <c r="L1265" s="295">
        <f>I1265+J1265+K1265</f>
        <v>0</v>
      </c>
      <c r="M1265" s="12" t="str">
        <f t="shared" si="285"/>
        <v/>
      </c>
      <c r="N1265" s="13"/>
    </row>
    <row r="1266" spans="2:14" hidden="1">
      <c r="B1266" s="292"/>
      <c r="C1266" s="285">
        <v>1991</v>
      </c>
      <c r="D1266" s="343" t="s">
        <v>898</v>
      </c>
      <c r="E1266" s="287">
        <f>F1266+G1266+H1266</f>
        <v>0</v>
      </c>
      <c r="F1266" s="173"/>
      <c r="G1266" s="174"/>
      <c r="H1266" s="1409"/>
      <c r="I1266" s="173"/>
      <c r="J1266" s="174"/>
      <c r="K1266" s="1409"/>
      <c r="L1266" s="287">
        <f>I1266+J1266+K1266</f>
        <v>0</v>
      </c>
      <c r="M1266" s="12" t="str">
        <f t="shared" si="285"/>
        <v/>
      </c>
      <c r="N1266" s="13"/>
    </row>
    <row r="1267" spans="2:14" hidden="1">
      <c r="B1267" s="272">
        <v>2100</v>
      </c>
      <c r="C1267" s="1914" t="s">
        <v>708</v>
      </c>
      <c r="D1267" s="1915"/>
      <c r="E1267" s="310">
        <f t="shared" ref="E1267:L1267" si="287">SUM(E1268:E1272)</f>
        <v>0</v>
      </c>
      <c r="F1267" s="274">
        <f t="shared" si="287"/>
        <v>0</v>
      </c>
      <c r="G1267" s="275">
        <f t="shared" si="287"/>
        <v>0</v>
      </c>
      <c r="H1267" s="276">
        <f t="shared" si="287"/>
        <v>0</v>
      </c>
      <c r="I1267" s="274">
        <f t="shared" si="287"/>
        <v>0</v>
      </c>
      <c r="J1267" s="275">
        <f t="shared" si="287"/>
        <v>0</v>
      </c>
      <c r="K1267" s="276">
        <f t="shared" si="287"/>
        <v>0</v>
      </c>
      <c r="L1267" s="310">
        <f t="shared" si="287"/>
        <v>0</v>
      </c>
      <c r="M1267" s="12" t="str">
        <f t="shared" si="285"/>
        <v/>
      </c>
      <c r="N1267" s="13"/>
    </row>
    <row r="1268" spans="2:14" hidden="1">
      <c r="B1268" s="292"/>
      <c r="C1268" s="279">
        <v>2110</v>
      </c>
      <c r="D1268" s="344" t="s">
        <v>208</v>
      </c>
      <c r="E1268" s="281">
        <f>F1268+G1268+H1268</f>
        <v>0</v>
      </c>
      <c r="F1268" s="152"/>
      <c r="G1268" s="153"/>
      <c r="H1268" s="1406"/>
      <c r="I1268" s="152"/>
      <c r="J1268" s="153"/>
      <c r="K1268" s="1406"/>
      <c r="L1268" s="281">
        <f>I1268+J1268+K1268</f>
        <v>0</v>
      </c>
      <c r="M1268" s="12" t="str">
        <f t="shared" si="285"/>
        <v/>
      </c>
      <c r="N1268" s="13"/>
    </row>
    <row r="1269" spans="2:14" hidden="1">
      <c r="B1269" s="341"/>
      <c r="C1269" s="293">
        <v>2120</v>
      </c>
      <c r="D1269" s="300" t="s">
        <v>209</v>
      </c>
      <c r="E1269" s="295">
        <f>F1269+G1269+H1269</f>
        <v>0</v>
      </c>
      <c r="F1269" s="158"/>
      <c r="G1269" s="159"/>
      <c r="H1269" s="1408"/>
      <c r="I1269" s="158"/>
      <c r="J1269" s="159"/>
      <c r="K1269" s="1408"/>
      <c r="L1269" s="295">
        <f>I1269+J1269+K1269</f>
        <v>0</v>
      </c>
      <c r="M1269" s="12" t="str">
        <f t="shared" si="285"/>
        <v/>
      </c>
      <c r="N1269" s="13"/>
    </row>
    <row r="1270" spans="2:14" hidden="1">
      <c r="B1270" s="341"/>
      <c r="C1270" s="293">
        <v>2125</v>
      </c>
      <c r="D1270" s="300" t="s">
        <v>210</v>
      </c>
      <c r="E1270" s="295">
        <f>F1270+G1270+H1270</f>
        <v>0</v>
      </c>
      <c r="F1270" s="484">
        <v>0</v>
      </c>
      <c r="G1270" s="485">
        <v>0</v>
      </c>
      <c r="H1270" s="160">
        <v>0</v>
      </c>
      <c r="I1270" s="484">
        <v>0</v>
      </c>
      <c r="J1270" s="485">
        <v>0</v>
      </c>
      <c r="K1270" s="160">
        <v>0</v>
      </c>
      <c r="L1270" s="295">
        <f>I1270+J1270+K1270</f>
        <v>0</v>
      </c>
      <c r="M1270" s="12" t="str">
        <f t="shared" si="285"/>
        <v/>
      </c>
      <c r="N1270" s="13"/>
    </row>
    <row r="1271" spans="2:14" hidden="1">
      <c r="B1271" s="291"/>
      <c r="C1271" s="293">
        <v>2140</v>
      </c>
      <c r="D1271" s="300" t="s">
        <v>211</v>
      </c>
      <c r="E1271" s="295">
        <f>F1271+G1271+H1271</f>
        <v>0</v>
      </c>
      <c r="F1271" s="484">
        <v>0</v>
      </c>
      <c r="G1271" s="485">
        <v>0</v>
      </c>
      <c r="H1271" s="160">
        <v>0</v>
      </c>
      <c r="I1271" s="484">
        <v>0</v>
      </c>
      <c r="J1271" s="485">
        <v>0</v>
      </c>
      <c r="K1271" s="160">
        <v>0</v>
      </c>
      <c r="L1271" s="295">
        <f>I1271+J1271+K1271</f>
        <v>0</v>
      </c>
      <c r="M1271" s="12" t="str">
        <f t="shared" si="285"/>
        <v/>
      </c>
      <c r="N1271" s="13"/>
    </row>
    <row r="1272" spans="2:14" hidden="1">
      <c r="B1272" s="292"/>
      <c r="C1272" s="285">
        <v>2190</v>
      </c>
      <c r="D1272" s="345" t="s">
        <v>212</v>
      </c>
      <c r="E1272" s="287">
        <f>F1272+G1272+H1272</f>
        <v>0</v>
      </c>
      <c r="F1272" s="173"/>
      <c r="G1272" s="174"/>
      <c r="H1272" s="1409"/>
      <c r="I1272" s="173"/>
      <c r="J1272" s="174"/>
      <c r="K1272" s="1409"/>
      <c r="L1272" s="287">
        <f>I1272+J1272+K1272</f>
        <v>0</v>
      </c>
      <c r="M1272" s="12" t="str">
        <f t="shared" si="285"/>
        <v/>
      </c>
      <c r="N1272" s="13"/>
    </row>
    <row r="1273" spans="2:14" hidden="1">
      <c r="B1273" s="272">
        <v>2200</v>
      </c>
      <c r="C1273" s="1914" t="s">
        <v>213</v>
      </c>
      <c r="D1273" s="1915"/>
      <c r="E1273" s="310">
        <f t="shared" ref="E1273:L1273" si="288">SUM(E1274:E1275)</f>
        <v>0</v>
      </c>
      <c r="F1273" s="274">
        <f t="shared" si="288"/>
        <v>0</v>
      </c>
      <c r="G1273" s="275">
        <f t="shared" si="288"/>
        <v>0</v>
      </c>
      <c r="H1273" s="276">
        <f t="shared" si="288"/>
        <v>0</v>
      </c>
      <c r="I1273" s="274">
        <f t="shared" si="288"/>
        <v>0</v>
      </c>
      <c r="J1273" s="275">
        <f t="shared" si="288"/>
        <v>0</v>
      </c>
      <c r="K1273" s="276">
        <f t="shared" si="288"/>
        <v>0</v>
      </c>
      <c r="L1273" s="310">
        <f t="shared" si="288"/>
        <v>0</v>
      </c>
      <c r="M1273" s="12" t="str">
        <f t="shared" si="285"/>
        <v/>
      </c>
      <c r="N1273" s="13"/>
    </row>
    <row r="1274" spans="2:14" hidden="1">
      <c r="B1274" s="292"/>
      <c r="C1274" s="279">
        <v>2221</v>
      </c>
      <c r="D1274" s="280" t="s">
        <v>300</v>
      </c>
      <c r="E1274" s="281">
        <f>F1274+G1274+H1274</f>
        <v>0</v>
      </c>
      <c r="F1274" s="152"/>
      <c r="G1274" s="153"/>
      <c r="H1274" s="1406"/>
      <c r="I1274" s="152"/>
      <c r="J1274" s="153"/>
      <c r="K1274" s="1406"/>
      <c r="L1274" s="281">
        <f>I1274+J1274+K1274</f>
        <v>0</v>
      </c>
      <c r="M1274" s="12" t="str">
        <f t="shared" si="285"/>
        <v/>
      </c>
      <c r="N1274" s="13"/>
    </row>
    <row r="1275" spans="2:14" hidden="1">
      <c r="B1275" s="292"/>
      <c r="C1275" s="285">
        <v>2224</v>
      </c>
      <c r="D1275" s="286" t="s">
        <v>214</v>
      </c>
      <c r="E1275" s="287">
        <f>F1275+G1275+H1275</f>
        <v>0</v>
      </c>
      <c r="F1275" s="173"/>
      <c r="G1275" s="174"/>
      <c r="H1275" s="1409"/>
      <c r="I1275" s="173"/>
      <c r="J1275" s="174"/>
      <c r="K1275" s="1409"/>
      <c r="L1275" s="287">
        <f>I1275+J1275+K1275</f>
        <v>0</v>
      </c>
      <c r="M1275" s="12" t="str">
        <f t="shared" si="285"/>
        <v/>
      </c>
      <c r="N1275" s="13"/>
    </row>
    <row r="1276" spans="2:14" hidden="1">
      <c r="B1276" s="272">
        <v>2500</v>
      </c>
      <c r="C1276" s="1914" t="s">
        <v>215</v>
      </c>
      <c r="D1276" s="1915"/>
      <c r="E1276" s="310">
        <f>F1276+G1276+H1276</f>
        <v>0</v>
      </c>
      <c r="F1276" s="1410"/>
      <c r="G1276" s="1411"/>
      <c r="H1276" s="1412"/>
      <c r="I1276" s="1410"/>
      <c r="J1276" s="1411"/>
      <c r="K1276" s="1412"/>
      <c r="L1276" s="310">
        <f>I1276+J1276+K1276</f>
        <v>0</v>
      </c>
      <c r="M1276" s="12" t="str">
        <f t="shared" si="285"/>
        <v/>
      </c>
      <c r="N1276" s="13"/>
    </row>
    <row r="1277" spans="2:14" hidden="1">
      <c r="B1277" s="272">
        <v>2600</v>
      </c>
      <c r="C1277" s="1922" t="s">
        <v>216</v>
      </c>
      <c r="D1277" s="1923"/>
      <c r="E1277" s="310">
        <f>F1277+G1277+H1277</f>
        <v>0</v>
      </c>
      <c r="F1277" s="1410"/>
      <c r="G1277" s="1411"/>
      <c r="H1277" s="1412"/>
      <c r="I1277" s="1410"/>
      <c r="J1277" s="1411"/>
      <c r="K1277" s="1412"/>
      <c r="L1277" s="310">
        <f>I1277+J1277+K1277</f>
        <v>0</v>
      </c>
      <c r="M1277" s="12" t="str">
        <f t="shared" si="285"/>
        <v/>
      </c>
      <c r="N1277" s="13"/>
    </row>
    <row r="1278" spans="2:14" hidden="1">
      <c r="B1278" s="272">
        <v>2700</v>
      </c>
      <c r="C1278" s="1922" t="s">
        <v>217</v>
      </c>
      <c r="D1278" s="1923"/>
      <c r="E1278" s="310">
        <f>F1278+G1278+H1278</f>
        <v>0</v>
      </c>
      <c r="F1278" s="1410"/>
      <c r="G1278" s="1411"/>
      <c r="H1278" s="1412"/>
      <c r="I1278" s="1410"/>
      <c r="J1278" s="1411"/>
      <c r="K1278" s="1412"/>
      <c r="L1278" s="310">
        <f>I1278+J1278+K1278</f>
        <v>0</v>
      </c>
      <c r="M1278" s="12" t="str">
        <f t="shared" si="285"/>
        <v/>
      </c>
      <c r="N1278" s="13"/>
    </row>
    <row r="1279" spans="2:14" hidden="1">
      <c r="B1279" s="272">
        <v>2800</v>
      </c>
      <c r="C1279" s="1922" t="s">
        <v>1644</v>
      </c>
      <c r="D1279" s="1923"/>
      <c r="E1279" s="310">
        <f t="shared" ref="E1279:L1279" si="289">SUM(E1280:E1282)</f>
        <v>0</v>
      </c>
      <c r="F1279" s="274">
        <f t="shared" si="289"/>
        <v>0</v>
      </c>
      <c r="G1279" s="275">
        <f t="shared" si="289"/>
        <v>0</v>
      </c>
      <c r="H1279" s="276">
        <f t="shared" si="289"/>
        <v>0</v>
      </c>
      <c r="I1279" s="274">
        <f t="shared" si="289"/>
        <v>0</v>
      </c>
      <c r="J1279" s="275">
        <f t="shared" si="289"/>
        <v>0</v>
      </c>
      <c r="K1279" s="276">
        <f t="shared" si="289"/>
        <v>0</v>
      </c>
      <c r="L1279" s="310">
        <f t="shared" si="289"/>
        <v>0</v>
      </c>
      <c r="M1279" s="12" t="str">
        <f t="shared" si="285"/>
        <v/>
      </c>
      <c r="N1279" s="13"/>
    </row>
    <row r="1280" spans="2:14" hidden="1">
      <c r="B1280" s="292"/>
      <c r="C1280" s="279">
        <v>2810</v>
      </c>
      <c r="D1280" s="340" t="s">
        <v>2169</v>
      </c>
      <c r="E1280" s="281">
        <f>F1280+G1280+H1280</f>
        <v>0</v>
      </c>
      <c r="F1280" s="152"/>
      <c r="G1280" s="153"/>
      <c r="H1280" s="1406"/>
      <c r="I1280" s="152"/>
      <c r="J1280" s="153"/>
      <c r="K1280" s="1406"/>
      <c r="L1280" s="281">
        <f>I1280+J1280+K1280</f>
        <v>0</v>
      </c>
      <c r="M1280" s="12" t="str">
        <f t="shared" si="285"/>
        <v/>
      </c>
      <c r="N1280" s="13"/>
    </row>
    <row r="1281" spans="2:14" hidden="1">
      <c r="B1281" s="341"/>
      <c r="C1281" s="293">
        <v>2820</v>
      </c>
      <c r="D1281" s="342" t="s">
        <v>2170</v>
      </c>
      <c r="E1281" s="295">
        <f>F1281+G1281+H1281</f>
        <v>0</v>
      </c>
      <c r="F1281" s="158"/>
      <c r="G1281" s="159"/>
      <c r="H1281" s="1408"/>
      <c r="I1281" s="158"/>
      <c r="J1281" s="159"/>
      <c r="K1281" s="1408"/>
      <c r="L1281" s="295">
        <f>I1281+J1281+K1281</f>
        <v>0</v>
      </c>
      <c r="M1281" s="12" t="str">
        <f t="shared" si="285"/>
        <v/>
      </c>
      <c r="N1281" s="13"/>
    </row>
    <row r="1282" spans="2:14" ht="31.5" hidden="1">
      <c r="B1282" s="292"/>
      <c r="C1282" s="285">
        <v>2890</v>
      </c>
      <c r="D1282" s="343" t="s">
        <v>2171</v>
      </c>
      <c r="E1282" s="287">
        <f>F1282+G1282+H1282</f>
        <v>0</v>
      </c>
      <c r="F1282" s="173"/>
      <c r="G1282" s="174"/>
      <c r="H1282" s="1409"/>
      <c r="I1282" s="173"/>
      <c r="J1282" s="174"/>
      <c r="K1282" s="1409"/>
      <c r="L1282" s="287">
        <f>I1282+J1282+K1282</f>
        <v>0</v>
      </c>
      <c r="M1282" s="12" t="str">
        <f t="shared" si="285"/>
        <v/>
      </c>
      <c r="N1282" s="13"/>
    </row>
    <row r="1283" spans="2:14" hidden="1">
      <c r="B1283" s="272">
        <v>2900</v>
      </c>
      <c r="C1283" s="1914" t="s">
        <v>218</v>
      </c>
      <c r="D1283" s="1915"/>
      <c r="E1283" s="310">
        <f t="shared" ref="E1283:L1283" si="290">SUM(E1284:E1291)</f>
        <v>0</v>
      </c>
      <c r="F1283" s="274">
        <f t="shared" si="290"/>
        <v>0</v>
      </c>
      <c r="G1283" s="274">
        <f t="shared" si="290"/>
        <v>0</v>
      </c>
      <c r="H1283" s="274">
        <f t="shared" si="290"/>
        <v>0</v>
      </c>
      <c r="I1283" s="274">
        <f t="shared" si="290"/>
        <v>0</v>
      </c>
      <c r="J1283" s="274">
        <f t="shared" si="290"/>
        <v>0</v>
      </c>
      <c r="K1283" s="274">
        <f t="shared" si="290"/>
        <v>0</v>
      </c>
      <c r="L1283" s="274">
        <f t="shared" si="290"/>
        <v>0</v>
      </c>
      <c r="M1283" s="12" t="str">
        <f t="shared" si="285"/>
        <v/>
      </c>
      <c r="N1283" s="13"/>
    </row>
    <row r="1284" spans="2:14" hidden="1">
      <c r="B1284" s="346"/>
      <c r="C1284" s="279">
        <v>2910</v>
      </c>
      <c r="D1284" s="347" t="s">
        <v>1988</v>
      </c>
      <c r="E1284" s="281">
        <f t="shared" ref="E1284:E1291" si="291">F1284+G1284+H1284</f>
        <v>0</v>
      </c>
      <c r="F1284" s="152"/>
      <c r="G1284" s="153"/>
      <c r="H1284" s="1406"/>
      <c r="I1284" s="152"/>
      <c r="J1284" s="153"/>
      <c r="K1284" s="1406"/>
      <c r="L1284" s="281">
        <f t="shared" ref="L1284:L1291" si="292">I1284+J1284+K1284</f>
        <v>0</v>
      </c>
      <c r="M1284" s="12" t="str">
        <f t="shared" si="285"/>
        <v/>
      </c>
      <c r="N1284" s="13"/>
    </row>
    <row r="1285" spans="2:14" hidden="1">
      <c r="B1285" s="346"/>
      <c r="C1285" s="279">
        <v>2920</v>
      </c>
      <c r="D1285" s="347" t="s">
        <v>219</v>
      </c>
      <c r="E1285" s="281">
        <f t="shared" si="291"/>
        <v>0</v>
      </c>
      <c r="F1285" s="152"/>
      <c r="G1285" s="153"/>
      <c r="H1285" s="1406"/>
      <c r="I1285" s="152"/>
      <c r="J1285" s="153"/>
      <c r="K1285" s="1406"/>
      <c r="L1285" s="281">
        <f t="shared" si="292"/>
        <v>0</v>
      </c>
      <c r="M1285" s="12" t="str">
        <f t="shared" si="285"/>
        <v/>
      </c>
      <c r="N1285" s="13"/>
    </row>
    <row r="1286" spans="2:14" ht="31.5" hidden="1">
      <c r="B1286" s="346"/>
      <c r="C1286" s="324">
        <v>2969</v>
      </c>
      <c r="D1286" s="348" t="s">
        <v>220</v>
      </c>
      <c r="E1286" s="326">
        <f t="shared" si="291"/>
        <v>0</v>
      </c>
      <c r="F1286" s="445"/>
      <c r="G1286" s="446"/>
      <c r="H1286" s="1413"/>
      <c r="I1286" s="445"/>
      <c r="J1286" s="446"/>
      <c r="K1286" s="1413"/>
      <c r="L1286" s="326">
        <f t="shared" si="292"/>
        <v>0</v>
      </c>
      <c r="M1286" s="12" t="str">
        <f t="shared" si="285"/>
        <v/>
      </c>
      <c r="N1286" s="13"/>
    </row>
    <row r="1287" spans="2:14" ht="31.5" hidden="1">
      <c r="B1287" s="346"/>
      <c r="C1287" s="349">
        <v>2970</v>
      </c>
      <c r="D1287" s="350" t="s">
        <v>221</v>
      </c>
      <c r="E1287" s="351">
        <f t="shared" si="291"/>
        <v>0</v>
      </c>
      <c r="F1287" s="624"/>
      <c r="G1287" s="625"/>
      <c r="H1287" s="1414"/>
      <c r="I1287" s="624"/>
      <c r="J1287" s="625"/>
      <c r="K1287" s="1414"/>
      <c r="L1287" s="351">
        <f t="shared" si="292"/>
        <v>0</v>
      </c>
      <c r="M1287" s="12" t="str">
        <f t="shared" si="285"/>
        <v/>
      </c>
      <c r="N1287" s="13"/>
    </row>
    <row r="1288" spans="2:14" hidden="1">
      <c r="B1288" s="346"/>
      <c r="C1288" s="333">
        <v>2989</v>
      </c>
      <c r="D1288" s="355" t="s">
        <v>222</v>
      </c>
      <c r="E1288" s="335">
        <f t="shared" si="291"/>
        <v>0</v>
      </c>
      <c r="F1288" s="589"/>
      <c r="G1288" s="590"/>
      <c r="H1288" s="1415"/>
      <c r="I1288" s="589"/>
      <c r="J1288" s="590"/>
      <c r="K1288" s="1415"/>
      <c r="L1288" s="335">
        <f t="shared" si="292"/>
        <v>0</v>
      </c>
      <c r="M1288" s="12" t="str">
        <f t="shared" si="285"/>
        <v/>
      </c>
      <c r="N1288" s="13"/>
    </row>
    <row r="1289" spans="2:14" hidden="1">
      <c r="B1289" s="292"/>
      <c r="C1289" s="318">
        <v>2990</v>
      </c>
      <c r="D1289" s="356" t="s">
        <v>2007</v>
      </c>
      <c r="E1289" s="320">
        <f t="shared" si="291"/>
        <v>0</v>
      </c>
      <c r="F1289" s="450"/>
      <c r="G1289" s="451"/>
      <c r="H1289" s="1416"/>
      <c r="I1289" s="450"/>
      <c r="J1289" s="451"/>
      <c r="K1289" s="1416"/>
      <c r="L1289" s="320">
        <f t="shared" si="292"/>
        <v>0</v>
      </c>
      <c r="M1289" s="12" t="str">
        <f t="shared" si="285"/>
        <v/>
      </c>
      <c r="N1289" s="13"/>
    </row>
    <row r="1290" spans="2:14" hidden="1">
      <c r="B1290" s="292"/>
      <c r="C1290" s="318">
        <v>2991</v>
      </c>
      <c r="D1290" s="356" t="s">
        <v>223</v>
      </c>
      <c r="E1290" s="320">
        <f t="shared" si="291"/>
        <v>0</v>
      </c>
      <c r="F1290" s="450"/>
      <c r="G1290" s="451"/>
      <c r="H1290" s="1416"/>
      <c r="I1290" s="450"/>
      <c r="J1290" s="451"/>
      <c r="K1290" s="1416"/>
      <c r="L1290" s="320">
        <f t="shared" si="292"/>
        <v>0</v>
      </c>
      <c r="M1290" s="12" t="str">
        <f t="shared" si="285"/>
        <v/>
      </c>
      <c r="N1290" s="13"/>
    </row>
    <row r="1291" spans="2:14" hidden="1">
      <c r="B1291" s="292"/>
      <c r="C1291" s="285">
        <v>2992</v>
      </c>
      <c r="D1291" s="357" t="s">
        <v>224</v>
      </c>
      <c r="E1291" s="287">
        <f t="shared" si="291"/>
        <v>0</v>
      </c>
      <c r="F1291" s="173"/>
      <c r="G1291" s="174"/>
      <c r="H1291" s="1409"/>
      <c r="I1291" s="173"/>
      <c r="J1291" s="174"/>
      <c r="K1291" s="1409"/>
      <c r="L1291" s="287">
        <f t="shared" si="292"/>
        <v>0</v>
      </c>
      <c r="M1291" s="12" t="str">
        <f t="shared" ref="M1291:M1322" si="293">(IF($E1291&lt;&gt;0,$M$2,IF($L1291&lt;&gt;0,$M$2,"")))</f>
        <v/>
      </c>
      <c r="N1291" s="13"/>
    </row>
    <row r="1292" spans="2:14" hidden="1">
      <c r="B1292" s="272">
        <v>3300</v>
      </c>
      <c r="C1292" s="358" t="s">
        <v>2038</v>
      </c>
      <c r="D1292" s="1468"/>
      <c r="E1292" s="310">
        <f t="shared" ref="E1292:L1292" si="294">SUM(E1293:E1297)</f>
        <v>0</v>
      </c>
      <c r="F1292" s="274">
        <f t="shared" si="294"/>
        <v>0</v>
      </c>
      <c r="G1292" s="275">
        <f t="shared" si="294"/>
        <v>0</v>
      </c>
      <c r="H1292" s="276">
        <f t="shared" si="294"/>
        <v>0</v>
      </c>
      <c r="I1292" s="274">
        <f t="shared" si="294"/>
        <v>0</v>
      </c>
      <c r="J1292" s="275">
        <f t="shared" si="294"/>
        <v>0</v>
      </c>
      <c r="K1292" s="276">
        <f t="shared" si="294"/>
        <v>0</v>
      </c>
      <c r="L1292" s="310">
        <f t="shared" si="294"/>
        <v>0</v>
      </c>
      <c r="M1292" s="12" t="str">
        <f t="shared" si="293"/>
        <v/>
      </c>
      <c r="N1292" s="13"/>
    </row>
    <row r="1293" spans="2:14" hidden="1">
      <c r="B1293" s="291"/>
      <c r="C1293" s="279">
        <v>3301</v>
      </c>
      <c r="D1293" s="359" t="s">
        <v>225</v>
      </c>
      <c r="E1293" s="281">
        <f t="shared" ref="E1293:E1300" si="295">F1293+G1293+H1293</f>
        <v>0</v>
      </c>
      <c r="F1293" s="482">
        <v>0</v>
      </c>
      <c r="G1293" s="483">
        <v>0</v>
      </c>
      <c r="H1293" s="154">
        <v>0</v>
      </c>
      <c r="I1293" s="482">
        <v>0</v>
      </c>
      <c r="J1293" s="483">
        <v>0</v>
      </c>
      <c r="K1293" s="154">
        <v>0</v>
      </c>
      <c r="L1293" s="281">
        <f t="shared" ref="L1293:L1300" si="296">I1293+J1293+K1293</f>
        <v>0</v>
      </c>
      <c r="M1293" s="12" t="str">
        <f t="shared" si="293"/>
        <v/>
      </c>
      <c r="N1293" s="13"/>
    </row>
    <row r="1294" spans="2:14" hidden="1">
      <c r="B1294" s="291"/>
      <c r="C1294" s="293">
        <v>3302</v>
      </c>
      <c r="D1294" s="360" t="s">
        <v>702</v>
      </c>
      <c r="E1294" s="295">
        <f t="shared" si="295"/>
        <v>0</v>
      </c>
      <c r="F1294" s="484">
        <v>0</v>
      </c>
      <c r="G1294" s="485">
        <v>0</v>
      </c>
      <c r="H1294" s="160">
        <v>0</v>
      </c>
      <c r="I1294" s="484">
        <v>0</v>
      </c>
      <c r="J1294" s="485">
        <v>0</v>
      </c>
      <c r="K1294" s="160">
        <v>0</v>
      </c>
      <c r="L1294" s="295">
        <f t="shared" si="296"/>
        <v>0</v>
      </c>
      <c r="M1294" s="12" t="str">
        <f t="shared" si="293"/>
        <v/>
      </c>
      <c r="N1294" s="13"/>
    </row>
    <row r="1295" spans="2:14" hidden="1">
      <c r="B1295" s="291"/>
      <c r="C1295" s="293">
        <v>3304</v>
      </c>
      <c r="D1295" s="360" t="s">
        <v>226</v>
      </c>
      <c r="E1295" s="295">
        <f t="shared" si="295"/>
        <v>0</v>
      </c>
      <c r="F1295" s="484">
        <v>0</v>
      </c>
      <c r="G1295" s="485">
        <v>0</v>
      </c>
      <c r="H1295" s="160">
        <v>0</v>
      </c>
      <c r="I1295" s="484">
        <v>0</v>
      </c>
      <c r="J1295" s="485">
        <v>0</v>
      </c>
      <c r="K1295" s="160">
        <v>0</v>
      </c>
      <c r="L1295" s="295">
        <f t="shared" si="296"/>
        <v>0</v>
      </c>
      <c r="M1295" s="12" t="str">
        <f t="shared" si="293"/>
        <v/>
      </c>
      <c r="N1295" s="13"/>
    </row>
    <row r="1296" spans="2:14" ht="47.25" hidden="1">
      <c r="B1296" s="291"/>
      <c r="C1296" s="285">
        <v>3306</v>
      </c>
      <c r="D1296" s="361" t="s">
        <v>2172</v>
      </c>
      <c r="E1296" s="295">
        <f t="shared" si="295"/>
        <v>0</v>
      </c>
      <c r="F1296" s="484">
        <v>0</v>
      </c>
      <c r="G1296" s="485">
        <v>0</v>
      </c>
      <c r="H1296" s="160">
        <v>0</v>
      </c>
      <c r="I1296" s="484">
        <v>0</v>
      </c>
      <c r="J1296" s="485">
        <v>0</v>
      </c>
      <c r="K1296" s="160">
        <v>0</v>
      </c>
      <c r="L1296" s="295">
        <f t="shared" si="296"/>
        <v>0</v>
      </c>
      <c r="M1296" s="12" t="str">
        <f t="shared" si="293"/>
        <v/>
      </c>
      <c r="N1296" s="13"/>
    </row>
    <row r="1297" spans="2:14" hidden="1">
      <c r="B1297" s="291"/>
      <c r="C1297" s="285">
        <v>3307</v>
      </c>
      <c r="D1297" s="361" t="s">
        <v>2049</v>
      </c>
      <c r="E1297" s="287">
        <f t="shared" si="295"/>
        <v>0</v>
      </c>
      <c r="F1297" s="486">
        <v>0</v>
      </c>
      <c r="G1297" s="487">
        <v>0</v>
      </c>
      <c r="H1297" s="175">
        <v>0</v>
      </c>
      <c r="I1297" s="486">
        <v>0</v>
      </c>
      <c r="J1297" s="487">
        <v>0</v>
      </c>
      <c r="K1297" s="175">
        <v>0</v>
      </c>
      <c r="L1297" s="287">
        <f t="shared" si="296"/>
        <v>0</v>
      </c>
      <c r="M1297" s="12" t="str">
        <f t="shared" si="293"/>
        <v/>
      </c>
      <c r="N1297" s="13"/>
    </row>
    <row r="1298" spans="2:14" hidden="1">
      <c r="B1298" s="272">
        <v>3900</v>
      </c>
      <c r="C1298" s="1914" t="s">
        <v>227</v>
      </c>
      <c r="D1298" s="1915"/>
      <c r="E1298" s="310">
        <f t="shared" si="295"/>
        <v>0</v>
      </c>
      <c r="F1298" s="1458">
        <v>0</v>
      </c>
      <c r="G1298" s="1459">
        <v>0</v>
      </c>
      <c r="H1298" s="1460">
        <v>0</v>
      </c>
      <c r="I1298" s="1458">
        <v>0</v>
      </c>
      <c r="J1298" s="1459">
        <v>0</v>
      </c>
      <c r="K1298" s="1460">
        <v>0</v>
      </c>
      <c r="L1298" s="310">
        <f t="shared" si="296"/>
        <v>0</v>
      </c>
      <c r="M1298" s="12" t="str">
        <f t="shared" si="293"/>
        <v/>
      </c>
      <c r="N1298" s="13"/>
    </row>
    <row r="1299" spans="2:14" hidden="1">
      <c r="B1299" s="272">
        <v>4000</v>
      </c>
      <c r="C1299" s="1914" t="s">
        <v>228</v>
      </c>
      <c r="D1299" s="1915"/>
      <c r="E1299" s="310">
        <f t="shared" si="295"/>
        <v>0</v>
      </c>
      <c r="F1299" s="1410"/>
      <c r="G1299" s="1411"/>
      <c r="H1299" s="1412"/>
      <c r="I1299" s="1410"/>
      <c r="J1299" s="1411"/>
      <c r="K1299" s="1412"/>
      <c r="L1299" s="310">
        <f t="shared" si="296"/>
        <v>0</v>
      </c>
      <c r="M1299" s="12" t="str">
        <f t="shared" si="293"/>
        <v/>
      </c>
      <c r="N1299" s="13"/>
    </row>
    <row r="1300" spans="2:14" hidden="1">
      <c r="B1300" s="272">
        <v>4100</v>
      </c>
      <c r="C1300" s="1914" t="s">
        <v>229</v>
      </c>
      <c r="D1300" s="1915"/>
      <c r="E1300" s="310">
        <f t="shared" si="295"/>
        <v>0</v>
      </c>
      <c r="F1300" s="1459">
        <v>0</v>
      </c>
      <c r="G1300" s="1459">
        <v>0</v>
      </c>
      <c r="H1300" s="1460">
        <v>0</v>
      </c>
      <c r="I1300" s="1711">
        <v>0</v>
      </c>
      <c r="J1300" s="1459">
        <v>0</v>
      </c>
      <c r="K1300" s="1459">
        <v>0</v>
      </c>
      <c r="L1300" s="310">
        <f t="shared" si="296"/>
        <v>0</v>
      </c>
      <c r="M1300" s="12" t="str">
        <f t="shared" si="293"/>
        <v/>
      </c>
      <c r="N1300" s="13"/>
    </row>
    <row r="1301" spans="2:14">
      <c r="B1301" s="272">
        <v>4200</v>
      </c>
      <c r="C1301" s="1914" t="s">
        <v>230</v>
      </c>
      <c r="D1301" s="1915"/>
      <c r="E1301" s="310">
        <f t="shared" ref="E1301:L1301" si="297">SUM(E1302:E1307)</f>
        <v>947</v>
      </c>
      <c r="F1301" s="274">
        <f t="shared" si="297"/>
        <v>0</v>
      </c>
      <c r="G1301" s="275">
        <f t="shared" si="297"/>
        <v>947</v>
      </c>
      <c r="H1301" s="276">
        <f t="shared" si="297"/>
        <v>0</v>
      </c>
      <c r="I1301" s="274">
        <f t="shared" si="297"/>
        <v>0</v>
      </c>
      <c r="J1301" s="275">
        <f t="shared" si="297"/>
        <v>947</v>
      </c>
      <c r="K1301" s="276">
        <f t="shared" si="297"/>
        <v>0</v>
      </c>
      <c r="L1301" s="310">
        <f t="shared" si="297"/>
        <v>947</v>
      </c>
      <c r="M1301" s="12">
        <f t="shared" si="293"/>
        <v>1</v>
      </c>
      <c r="N1301" s="13"/>
    </row>
    <row r="1302" spans="2:14" hidden="1">
      <c r="B1302" s="362"/>
      <c r="C1302" s="279">
        <v>4201</v>
      </c>
      <c r="D1302" s="280" t="s">
        <v>231</v>
      </c>
      <c r="E1302" s="281">
        <f t="shared" ref="E1302:E1307" si="298">F1302+G1302+H1302</f>
        <v>0</v>
      </c>
      <c r="F1302" s="152"/>
      <c r="G1302" s="153"/>
      <c r="H1302" s="1406"/>
      <c r="I1302" s="152"/>
      <c r="J1302" s="153"/>
      <c r="K1302" s="1406"/>
      <c r="L1302" s="281">
        <f t="shared" ref="L1302:L1307" si="299">I1302+J1302+K1302</f>
        <v>0</v>
      </c>
      <c r="M1302" s="12" t="str">
        <f t="shared" si="293"/>
        <v/>
      </c>
      <c r="N1302" s="13"/>
    </row>
    <row r="1303" spans="2:14" hidden="1">
      <c r="B1303" s="362"/>
      <c r="C1303" s="293">
        <v>4202</v>
      </c>
      <c r="D1303" s="363" t="s">
        <v>232</v>
      </c>
      <c r="E1303" s="295">
        <f t="shared" si="298"/>
        <v>0</v>
      </c>
      <c r="F1303" s="158"/>
      <c r="G1303" s="159"/>
      <c r="H1303" s="1408"/>
      <c r="I1303" s="158"/>
      <c r="J1303" s="159"/>
      <c r="K1303" s="1408"/>
      <c r="L1303" s="295">
        <f t="shared" si="299"/>
        <v>0</v>
      </c>
      <c r="M1303" s="12" t="str">
        <f t="shared" si="293"/>
        <v/>
      </c>
      <c r="N1303" s="13"/>
    </row>
    <row r="1304" spans="2:14" hidden="1">
      <c r="B1304" s="362"/>
      <c r="C1304" s="293">
        <v>4214</v>
      </c>
      <c r="D1304" s="363" t="s">
        <v>233</v>
      </c>
      <c r="E1304" s="295">
        <f t="shared" si="298"/>
        <v>0</v>
      </c>
      <c r="F1304" s="158"/>
      <c r="G1304" s="159"/>
      <c r="H1304" s="1408"/>
      <c r="I1304" s="158"/>
      <c r="J1304" s="159"/>
      <c r="K1304" s="1408"/>
      <c r="L1304" s="295">
        <f t="shared" si="299"/>
        <v>0</v>
      </c>
      <c r="M1304" s="12" t="str">
        <f t="shared" si="293"/>
        <v/>
      </c>
      <c r="N1304" s="13"/>
    </row>
    <row r="1305" spans="2:14" hidden="1">
      <c r="B1305" s="362"/>
      <c r="C1305" s="293">
        <v>4217</v>
      </c>
      <c r="D1305" s="363" t="s">
        <v>234</v>
      </c>
      <c r="E1305" s="295">
        <f t="shared" si="298"/>
        <v>0</v>
      </c>
      <c r="F1305" s="158"/>
      <c r="G1305" s="159"/>
      <c r="H1305" s="1408"/>
      <c r="I1305" s="158"/>
      <c r="J1305" s="159"/>
      <c r="K1305" s="1408"/>
      <c r="L1305" s="295">
        <f t="shared" si="299"/>
        <v>0</v>
      </c>
      <c r="M1305" s="12" t="str">
        <f t="shared" si="293"/>
        <v/>
      </c>
      <c r="N1305" s="13"/>
    </row>
    <row r="1306" spans="2:14" hidden="1">
      <c r="B1306" s="362"/>
      <c r="C1306" s="293">
        <v>4218</v>
      </c>
      <c r="D1306" s="294" t="s">
        <v>235</v>
      </c>
      <c r="E1306" s="295">
        <f t="shared" si="298"/>
        <v>0</v>
      </c>
      <c r="F1306" s="158"/>
      <c r="G1306" s="159"/>
      <c r="H1306" s="1408"/>
      <c r="I1306" s="158"/>
      <c r="J1306" s="159"/>
      <c r="K1306" s="1408"/>
      <c r="L1306" s="295">
        <f t="shared" si="299"/>
        <v>0</v>
      </c>
      <c r="M1306" s="12" t="str">
        <f t="shared" si="293"/>
        <v/>
      </c>
      <c r="N1306" s="13"/>
    </row>
    <row r="1307" spans="2:14">
      <c r="B1307" s="362"/>
      <c r="C1307" s="285">
        <v>4219</v>
      </c>
      <c r="D1307" s="343" t="s">
        <v>236</v>
      </c>
      <c r="E1307" s="287">
        <f t="shared" si="298"/>
        <v>947</v>
      </c>
      <c r="F1307" s="173"/>
      <c r="G1307" s="174">
        <v>947</v>
      </c>
      <c r="H1307" s="1409"/>
      <c r="I1307" s="173"/>
      <c r="J1307" s="174">
        <v>947</v>
      </c>
      <c r="K1307" s="1409"/>
      <c r="L1307" s="287">
        <f t="shared" si="299"/>
        <v>947</v>
      </c>
      <c r="M1307" s="12">
        <f t="shared" si="293"/>
        <v>1</v>
      </c>
      <c r="N1307" s="13"/>
    </row>
    <row r="1308" spans="2:14" hidden="1">
      <c r="B1308" s="272">
        <v>4300</v>
      </c>
      <c r="C1308" s="1914" t="s">
        <v>1645</v>
      </c>
      <c r="D1308" s="1915"/>
      <c r="E1308" s="310">
        <f t="shared" ref="E1308:L1308" si="300">SUM(E1309:E1311)</f>
        <v>0</v>
      </c>
      <c r="F1308" s="274">
        <f t="shared" si="300"/>
        <v>0</v>
      </c>
      <c r="G1308" s="275">
        <f t="shared" si="300"/>
        <v>0</v>
      </c>
      <c r="H1308" s="276">
        <f t="shared" si="300"/>
        <v>0</v>
      </c>
      <c r="I1308" s="274">
        <f t="shared" si="300"/>
        <v>0</v>
      </c>
      <c r="J1308" s="275">
        <f t="shared" si="300"/>
        <v>0</v>
      </c>
      <c r="K1308" s="276">
        <f t="shared" si="300"/>
        <v>0</v>
      </c>
      <c r="L1308" s="310">
        <f t="shared" si="300"/>
        <v>0</v>
      </c>
      <c r="M1308" s="12" t="str">
        <f t="shared" si="293"/>
        <v/>
      </c>
      <c r="N1308" s="13"/>
    </row>
    <row r="1309" spans="2:14" hidden="1">
      <c r="B1309" s="362"/>
      <c r="C1309" s="279">
        <v>4301</v>
      </c>
      <c r="D1309" s="311" t="s">
        <v>237</v>
      </c>
      <c r="E1309" s="281">
        <f t="shared" ref="E1309:E1314" si="301">F1309+G1309+H1309</f>
        <v>0</v>
      </c>
      <c r="F1309" s="152"/>
      <c r="G1309" s="153"/>
      <c r="H1309" s="1406"/>
      <c r="I1309" s="152"/>
      <c r="J1309" s="153"/>
      <c r="K1309" s="1406"/>
      <c r="L1309" s="281">
        <f t="shared" ref="L1309:L1314" si="302">I1309+J1309+K1309</f>
        <v>0</v>
      </c>
      <c r="M1309" s="12" t="str">
        <f t="shared" si="293"/>
        <v/>
      </c>
      <c r="N1309" s="13"/>
    </row>
    <row r="1310" spans="2:14" hidden="1">
      <c r="B1310" s="362"/>
      <c r="C1310" s="293">
        <v>4302</v>
      </c>
      <c r="D1310" s="363" t="s">
        <v>238</v>
      </c>
      <c r="E1310" s="295">
        <f t="shared" si="301"/>
        <v>0</v>
      </c>
      <c r="F1310" s="158"/>
      <c r="G1310" s="159"/>
      <c r="H1310" s="1408"/>
      <c r="I1310" s="158"/>
      <c r="J1310" s="159"/>
      <c r="K1310" s="1408"/>
      <c r="L1310" s="295">
        <f t="shared" si="302"/>
        <v>0</v>
      </c>
      <c r="M1310" s="12" t="str">
        <f t="shared" si="293"/>
        <v/>
      </c>
      <c r="N1310" s="13"/>
    </row>
    <row r="1311" spans="2:14" hidden="1">
      <c r="B1311" s="362"/>
      <c r="C1311" s="285">
        <v>4309</v>
      </c>
      <c r="D1311" s="301" t="s">
        <v>239</v>
      </c>
      <c r="E1311" s="287">
        <f t="shared" si="301"/>
        <v>0</v>
      </c>
      <c r="F1311" s="173"/>
      <c r="G1311" s="174"/>
      <c r="H1311" s="1409"/>
      <c r="I1311" s="173"/>
      <c r="J1311" s="174"/>
      <c r="K1311" s="1409"/>
      <c r="L1311" s="287">
        <f t="shared" si="302"/>
        <v>0</v>
      </c>
      <c r="M1311" s="12" t="str">
        <f t="shared" si="293"/>
        <v/>
      </c>
      <c r="N1311" s="13"/>
    </row>
    <row r="1312" spans="2:14" hidden="1">
      <c r="B1312" s="272">
        <v>4400</v>
      </c>
      <c r="C1312" s="1914" t="s">
        <v>1642</v>
      </c>
      <c r="D1312" s="1915"/>
      <c r="E1312" s="310">
        <f t="shared" si="301"/>
        <v>0</v>
      </c>
      <c r="F1312" s="1410"/>
      <c r="G1312" s="1411"/>
      <c r="H1312" s="1412"/>
      <c r="I1312" s="1410"/>
      <c r="J1312" s="1411"/>
      <c r="K1312" s="1412"/>
      <c r="L1312" s="310">
        <f t="shared" si="302"/>
        <v>0</v>
      </c>
      <c r="M1312" s="12" t="str">
        <f t="shared" si="293"/>
        <v/>
      </c>
      <c r="N1312" s="13"/>
    </row>
    <row r="1313" spans="2:14" hidden="1">
      <c r="B1313" s="272">
        <v>4500</v>
      </c>
      <c r="C1313" s="1914" t="s">
        <v>1643</v>
      </c>
      <c r="D1313" s="1915"/>
      <c r="E1313" s="310">
        <f t="shared" si="301"/>
        <v>0</v>
      </c>
      <c r="F1313" s="1410"/>
      <c r="G1313" s="1411"/>
      <c r="H1313" s="1412"/>
      <c r="I1313" s="1410"/>
      <c r="J1313" s="1411"/>
      <c r="K1313" s="1412"/>
      <c r="L1313" s="310">
        <f t="shared" si="302"/>
        <v>0</v>
      </c>
      <c r="M1313" s="12" t="str">
        <f t="shared" si="293"/>
        <v/>
      </c>
      <c r="N1313" s="13"/>
    </row>
    <row r="1314" spans="2:14" hidden="1">
      <c r="B1314" s="272">
        <v>4600</v>
      </c>
      <c r="C1314" s="1922" t="s">
        <v>240</v>
      </c>
      <c r="D1314" s="1923"/>
      <c r="E1314" s="310">
        <f t="shared" si="301"/>
        <v>0</v>
      </c>
      <c r="F1314" s="1410"/>
      <c r="G1314" s="1411"/>
      <c r="H1314" s="1412"/>
      <c r="I1314" s="1410"/>
      <c r="J1314" s="1411"/>
      <c r="K1314" s="1412"/>
      <c r="L1314" s="310">
        <f t="shared" si="302"/>
        <v>0</v>
      </c>
      <c r="M1314" s="12" t="str">
        <f t="shared" si="293"/>
        <v/>
      </c>
      <c r="N1314" s="13"/>
    </row>
    <row r="1315" spans="2:14" hidden="1">
      <c r="B1315" s="272">
        <v>4900</v>
      </c>
      <c r="C1315" s="1914" t="s">
        <v>267</v>
      </c>
      <c r="D1315" s="1915"/>
      <c r="E1315" s="310">
        <f t="shared" ref="E1315:L1315" si="303">+E1316+E1317</f>
        <v>0</v>
      </c>
      <c r="F1315" s="274">
        <f t="shared" si="303"/>
        <v>0</v>
      </c>
      <c r="G1315" s="275">
        <f t="shared" si="303"/>
        <v>0</v>
      </c>
      <c r="H1315" s="276">
        <f t="shared" si="303"/>
        <v>0</v>
      </c>
      <c r="I1315" s="274">
        <f t="shared" si="303"/>
        <v>0</v>
      </c>
      <c r="J1315" s="275">
        <f t="shared" si="303"/>
        <v>0</v>
      </c>
      <c r="K1315" s="276">
        <f t="shared" si="303"/>
        <v>0</v>
      </c>
      <c r="L1315" s="310">
        <f t="shared" si="303"/>
        <v>0</v>
      </c>
      <c r="M1315" s="12" t="str">
        <f t="shared" si="293"/>
        <v/>
      </c>
      <c r="N1315" s="13"/>
    </row>
    <row r="1316" spans="2:14" hidden="1">
      <c r="B1316" s="362"/>
      <c r="C1316" s="279">
        <v>4901</v>
      </c>
      <c r="D1316" s="364" t="s">
        <v>268</v>
      </c>
      <c r="E1316" s="281">
        <f>F1316+G1316+H1316</f>
        <v>0</v>
      </c>
      <c r="F1316" s="152"/>
      <c r="G1316" s="153"/>
      <c r="H1316" s="1406"/>
      <c r="I1316" s="152"/>
      <c r="J1316" s="153"/>
      <c r="K1316" s="1406"/>
      <c r="L1316" s="281">
        <f>I1316+J1316+K1316</f>
        <v>0</v>
      </c>
      <c r="M1316" s="12" t="str">
        <f t="shared" si="293"/>
        <v/>
      </c>
      <c r="N1316" s="13"/>
    </row>
    <row r="1317" spans="2:14" hidden="1">
      <c r="B1317" s="362"/>
      <c r="C1317" s="285">
        <v>4902</v>
      </c>
      <c r="D1317" s="301" t="s">
        <v>269</v>
      </c>
      <c r="E1317" s="287">
        <f>F1317+G1317+H1317</f>
        <v>0</v>
      </c>
      <c r="F1317" s="173"/>
      <c r="G1317" s="174"/>
      <c r="H1317" s="1409"/>
      <c r="I1317" s="173"/>
      <c r="J1317" s="174"/>
      <c r="K1317" s="1409"/>
      <c r="L1317" s="287">
        <f>I1317+J1317+K1317</f>
        <v>0</v>
      </c>
      <c r="M1317" s="12" t="str">
        <f t="shared" si="293"/>
        <v/>
      </c>
      <c r="N1317" s="13"/>
    </row>
    <row r="1318" spans="2:14" hidden="1">
      <c r="B1318" s="365">
        <v>5100</v>
      </c>
      <c r="C1318" s="1918" t="s">
        <v>241</v>
      </c>
      <c r="D1318" s="1919"/>
      <c r="E1318" s="310">
        <f>F1318+G1318+H1318</f>
        <v>0</v>
      </c>
      <c r="F1318" s="1410"/>
      <c r="G1318" s="1411"/>
      <c r="H1318" s="1412"/>
      <c r="I1318" s="1410"/>
      <c r="J1318" s="1411"/>
      <c r="K1318" s="1412"/>
      <c r="L1318" s="310">
        <f>I1318+J1318+K1318</f>
        <v>0</v>
      </c>
      <c r="M1318" s="12" t="str">
        <f t="shared" si="293"/>
        <v/>
      </c>
      <c r="N1318" s="13"/>
    </row>
    <row r="1319" spans="2:14" hidden="1">
      <c r="B1319" s="365">
        <v>5200</v>
      </c>
      <c r="C1319" s="1918" t="s">
        <v>242</v>
      </c>
      <c r="D1319" s="1919"/>
      <c r="E1319" s="310">
        <f t="shared" ref="E1319:L1319" si="304">SUM(E1320:E1326)</f>
        <v>0</v>
      </c>
      <c r="F1319" s="274">
        <f t="shared" si="304"/>
        <v>0</v>
      </c>
      <c r="G1319" s="275">
        <f t="shared" si="304"/>
        <v>0</v>
      </c>
      <c r="H1319" s="276">
        <f t="shared" si="304"/>
        <v>0</v>
      </c>
      <c r="I1319" s="274">
        <f t="shared" si="304"/>
        <v>0</v>
      </c>
      <c r="J1319" s="275">
        <f t="shared" si="304"/>
        <v>0</v>
      </c>
      <c r="K1319" s="276">
        <f t="shared" si="304"/>
        <v>0</v>
      </c>
      <c r="L1319" s="310">
        <f t="shared" si="304"/>
        <v>0</v>
      </c>
      <c r="M1319" s="12" t="str">
        <f t="shared" si="293"/>
        <v/>
      </c>
      <c r="N1319" s="13"/>
    </row>
    <row r="1320" spans="2:14" hidden="1">
      <c r="B1320" s="366"/>
      <c r="C1320" s="367">
        <v>5201</v>
      </c>
      <c r="D1320" s="368" t="s">
        <v>243</v>
      </c>
      <c r="E1320" s="281">
        <f t="shared" ref="E1320:E1326" si="305">F1320+G1320+H1320</f>
        <v>0</v>
      </c>
      <c r="F1320" s="152"/>
      <c r="G1320" s="153"/>
      <c r="H1320" s="1406"/>
      <c r="I1320" s="152"/>
      <c r="J1320" s="153"/>
      <c r="K1320" s="1406"/>
      <c r="L1320" s="281">
        <f t="shared" ref="L1320:L1326" si="306">I1320+J1320+K1320</f>
        <v>0</v>
      </c>
      <c r="M1320" s="12" t="str">
        <f t="shared" si="293"/>
        <v/>
      </c>
      <c r="N1320" s="13"/>
    </row>
    <row r="1321" spans="2:14" hidden="1">
      <c r="B1321" s="366"/>
      <c r="C1321" s="369">
        <v>5202</v>
      </c>
      <c r="D1321" s="370" t="s">
        <v>244</v>
      </c>
      <c r="E1321" s="295">
        <f t="shared" si="305"/>
        <v>0</v>
      </c>
      <c r="F1321" s="158"/>
      <c r="G1321" s="159"/>
      <c r="H1321" s="1408"/>
      <c r="I1321" s="158"/>
      <c r="J1321" s="159"/>
      <c r="K1321" s="1408"/>
      <c r="L1321" s="295">
        <f t="shared" si="306"/>
        <v>0</v>
      </c>
      <c r="M1321" s="12" t="str">
        <f t="shared" si="293"/>
        <v/>
      </c>
      <c r="N1321" s="13"/>
    </row>
    <row r="1322" spans="2:14" hidden="1">
      <c r="B1322" s="366"/>
      <c r="C1322" s="369">
        <v>5203</v>
      </c>
      <c r="D1322" s="370" t="s">
        <v>609</v>
      </c>
      <c r="E1322" s="295">
        <f t="shared" si="305"/>
        <v>0</v>
      </c>
      <c r="F1322" s="158"/>
      <c r="G1322" s="159"/>
      <c r="H1322" s="1408"/>
      <c r="I1322" s="158"/>
      <c r="J1322" s="159"/>
      <c r="K1322" s="1408"/>
      <c r="L1322" s="295">
        <f t="shared" si="306"/>
        <v>0</v>
      </c>
      <c r="M1322" s="12" t="str">
        <f t="shared" si="293"/>
        <v/>
      </c>
      <c r="N1322" s="13"/>
    </row>
    <row r="1323" spans="2:14" hidden="1">
      <c r="B1323" s="366"/>
      <c r="C1323" s="369">
        <v>5204</v>
      </c>
      <c r="D1323" s="370" t="s">
        <v>610</v>
      </c>
      <c r="E1323" s="295">
        <f t="shared" si="305"/>
        <v>0</v>
      </c>
      <c r="F1323" s="158"/>
      <c r="G1323" s="159"/>
      <c r="H1323" s="1408"/>
      <c r="I1323" s="158"/>
      <c r="J1323" s="159"/>
      <c r="K1323" s="1408"/>
      <c r="L1323" s="295">
        <f t="shared" si="306"/>
        <v>0</v>
      </c>
      <c r="M1323" s="12" t="str">
        <f t="shared" ref="M1323:M1345" si="307">(IF($E1323&lt;&gt;0,$M$2,IF($L1323&lt;&gt;0,$M$2,"")))</f>
        <v/>
      </c>
      <c r="N1323" s="13"/>
    </row>
    <row r="1324" spans="2:14" hidden="1">
      <c r="B1324" s="366"/>
      <c r="C1324" s="369">
        <v>5205</v>
      </c>
      <c r="D1324" s="370" t="s">
        <v>611</v>
      </c>
      <c r="E1324" s="295">
        <f t="shared" si="305"/>
        <v>0</v>
      </c>
      <c r="F1324" s="158"/>
      <c r="G1324" s="159"/>
      <c r="H1324" s="1408"/>
      <c r="I1324" s="158"/>
      <c r="J1324" s="159"/>
      <c r="K1324" s="1408"/>
      <c r="L1324" s="295">
        <f t="shared" si="306"/>
        <v>0</v>
      </c>
      <c r="M1324" s="12" t="str">
        <f t="shared" si="307"/>
        <v/>
      </c>
      <c r="N1324" s="13"/>
    </row>
    <row r="1325" spans="2:14" hidden="1">
      <c r="B1325" s="366"/>
      <c r="C1325" s="369">
        <v>5206</v>
      </c>
      <c r="D1325" s="370" t="s">
        <v>612</v>
      </c>
      <c r="E1325" s="295">
        <f t="shared" si="305"/>
        <v>0</v>
      </c>
      <c r="F1325" s="158"/>
      <c r="G1325" s="159"/>
      <c r="H1325" s="1408"/>
      <c r="I1325" s="158"/>
      <c r="J1325" s="159"/>
      <c r="K1325" s="1408"/>
      <c r="L1325" s="295">
        <f t="shared" si="306"/>
        <v>0</v>
      </c>
      <c r="M1325" s="12" t="str">
        <f t="shared" si="307"/>
        <v/>
      </c>
      <c r="N1325" s="13"/>
    </row>
    <row r="1326" spans="2:14" hidden="1">
      <c r="B1326" s="366"/>
      <c r="C1326" s="371">
        <v>5219</v>
      </c>
      <c r="D1326" s="372" t="s">
        <v>613</v>
      </c>
      <c r="E1326" s="287">
        <f t="shared" si="305"/>
        <v>0</v>
      </c>
      <c r="F1326" s="173"/>
      <c r="G1326" s="174"/>
      <c r="H1326" s="1409"/>
      <c r="I1326" s="173"/>
      <c r="J1326" s="174"/>
      <c r="K1326" s="1409"/>
      <c r="L1326" s="287">
        <f t="shared" si="306"/>
        <v>0</v>
      </c>
      <c r="M1326" s="12" t="str">
        <f t="shared" si="307"/>
        <v/>
      </c>
      <c r="N1326" s="13"/>
    </row>
    <row r="1327" spans="2:14" hidden="1">
      <c r="B1327" s="365">
        <v>5300</v>
      </c>
      <c r="C1327" s="1918" t="s">
        <v>614</v>
      </c>
      <c r="D1327" s="1919"/>
      <c r="E1327" s="310">
        <f t="shared" ref="E1327:L1327" si="308">SUM(E1328:E1329)</f>
        <v>0</v>
      </c>
      <c r="F1327" s="274">
        <f t="shared" si="308"/>
        <v>0</v>
      </c>
      <c r="G1327" s="275">
        <f t="shared" si="308"/>
        <v>0</v>
      </c>
      <c r="H1327" s="276">
        <f t="shared" si="308"/>
        <v>0</v>
      </c>
      <c r="I1327" s="274">
        <f t="shared" si="308"/>
        <v>0</v>
      </c>
      <c r="J1327" s="275">
        <f t="shared" si="308"/>
        <v>0</v>
      </c>
      <c r="K1327" s="276">
        <f t="shared" si="308"/>
        <v>0</v>
      </c>
      <c r="L1327" s="310">
        <f t="shared" si="308"/>
        <v>0</v>
      </c>
      <c r="M1327" s="12" t="str">
        <f t="shared" si="307"/>
        <v/>
      </c>
      <c r="N1327" s="13"/>
    </row>
    <row r="1328" spans="2:14" hidden="1">
      <c r="B1328" s="366"/>
      <c r="C1328" s="367">
        <v>5301</v>
      </c>
      <c r="D1328" s="368" t="s">
        <v>301</v>
      </c>
      <c r="E1328" s="281">
        <f>F1328+G1328+H1328</f>
        <v>0</v>
      </c>
      <c r="F1328" s="152"/>
      <c r="G1328" s="153"/>
      <c r="H1328" s="1406"/>
      <c r="I1328" s="152"/>
      <c r="J1328" s="153"/>
      <c r="K1328" s="1406"/>
      <c r="L1328" s="281">
        <f>I1328+J1328+K1328</f>
        <v>0</v>
      </c>
      <c r="M1328" s="12" t="str">
        <f t="shared" si="307"/>
        <v/>
      </c>
      <c r="N1328" s="13"/>
    </row>
    <row r="1329" spans="2:14" hidden="1">
      <c r="B1329" s="366"/>
      <c r="C1329" s="371">
        <v>5309</v>
      </c>
      <c r="D1329" s="372" t="s">
        <v>615</v>
      </c>
      <c r="E1329" s="287">
        <f>F1329+G1329+H1329</f>
        <v>0</v>
      </c>
      <c r="F1329" s="173"/>
      <c r="G1329" s="174"/>
      <c r="H1329" s="1409"/>
      <c r="I1329" s="173"/>
      <c r="J1329" s="174"/>
      <c r="K1329" s="1409"/>
      <c r="L1329" s="287">
        <f>I1329+J1329+K1329</f>
        <v>0</v>
      </c>
      <c r="M1329" s="12" t="str">
        <f t="shared" si="307"/>
        <v/>
      </c>
      <c r="N1329" s="13"/>
    </row>
    <row r="1330" spans="2:14" hidden="1">
      <c r="B1330" s="365">
        <v>5400</v>
      </c>
      <c r="C1330" s="1918" t="s">
        <v>672</v>
      </c>
      <c r="D1330" s="1919"/>
      <c r="E1330" s="310">
        <f>F1330+G1330+H1330</f>
        <v>0</v>
      </c>
      <c r="F1330" s="1410"/>
      <c r="G1330" s="1411"/>
      <c r="H1330" s="1412"/>
      <c r="I1330" s="1410"/>
      <c r="J1330" s="1411"/>
      <c r="K1330" s="1412"/>
      <c r="L1330" s="310">
        <f>I1330+J1330+K1330</f>
        <v>0</v>
      </c>
      <c r="M1330" s="12" t="str">
        <f t="shared" si="307"/>
        <v/>
      </c>
      <c r="N1330" s="13"/>
    </row>
    <row r="1331" spans="2:14" hidden="1">
      <c r="B1331" s="272">
        <v>5500</v>
      </c>
      <c r="C1331" s="1914" t="s">
        <v>673</v>
      </c>
      <c r="D1331" s="1915"/>
      <c r="E1331" s="310">
        <f t="shared" ref="E1331:L1331" si="309">SUM(E1332:E1335)</f>
        <v>0</v>
      </c>
      <c r="F1331" s="274">
        <f t="shared" si="309"/>
        <v>0</v>
      </c>
      <c r="G1331" s="275">
        <f t="shared" si="309"/>
        <v>0</v>
      </c>
      <c r="H1331" s="276">
        <f t="shared" si="309"/>
        <v>0</v>
      </c>
      <c r="I1331" s="274">
        <f t="shared" si="309"/>
        <v>0</v>
      </c>
      <c r="J1331" s="275">
        <f t="shared" si="309"/>
        <v>0</v>
      </c>
      <c r="K1331" s="276">
        <f t="shared" si="309"/>
        <v>0</v>
      </c>
      <c r="L1331" s="310">
        <f t="shared" si="309"/>
        <v>0</v>
      </c>
      <c r="M1331" s="12" t="str">
        <f t="shared" si="307"/>
        <v/>
      </c>
      <c r="N1331" s="13"/>
    </row>
    <row r="1332" spans="2:14" hidden="1">
      <c r="B1332" s="362"/>
      <c r="C1332" s="279">
        <v>5501</v>
      </c>
      <c r="D1332" s="311" t="s">
        <v>674</v>
      </c>
      <c r="E1332" s="281">
        <f>F1332+G1332+H1332</f>
        <v>0</v>
      </c>
      <c r="F1332" s="152"/>
      <c r="G1332" s="153"/>
      <c r="H1332" s="1406"/>
      <c r="I1332" s="152"/>
      <c r="J1332" s="153"/>
      <c r="K1332" s="1406"/>
      <c r="L1332" s="281">
        <f>I1332+J1332+K1332</f>
        <v>0</v>
      </c>
      <c r="M1332" s="12" t="str">
        <f t="shared" si="307"/>
        <v/>
      </c>
      <c r="N1332" s="13"/>
    </row>
    <row r="1333" spans="2:14" hidden="1">
      <c r="B1333" s="362"/>
      <c r="C1333" s="293">
        <v>5502</v>
      </c>
      <c r="D1333" s="294" t="s">
        <v>675</v>
      </c>
      <c r="E1333" s="295">
        <f>F1333+G1333+H1333</f>
        <v>0</v>
      </c>
      <c r="F1333" s="158"/>
      <c r="G1333" s="159"/>
      <c r="H1333" s="1408"/>
      <c r="I1333" s="158"/>
      <c r="J1333" s="159"/>
      <c r="K1333" s="1408"/>
      <c r="L1333" s="295">
        <f>I1333+J1333+K1333</f>
        <v>0</v>
      </c>
      <c r="M1333" s="12" t="str">
        <f t="shared" si="307"/>
        <v/>
      </c>
      <c r="N1333" s="13"/>
    </row>
    <row r="1334" spans="2:14" hidden="1">
      <c r="B1334" s="362"/>
      <c r="C1334" s="293">
        <v>5503</v>
      </c>
      <c r="D1334" s="363" t="s">
        <v>676</v>
      </c>
      <c r="E1334" s="295">
        <f>F1334+G1334+H1334</f>
        <v>0</v>
      </c>
      <c r="F1334" s="158"/>
      <c r="G1334" s="159"/>
      <c r="H1334" s="1408"/>
      <c r="I1334" s="158"/>
      <c r="J1334" s="159"/>
      <c r="K1334" s="1408"/>
      <c r="L1334" s="295">
        <f>I1334+J1334+K1334</f>
        <v>0</v>
      </c>
      <c r="M1334" s="12" t="str">
        <f t="shared" si="307"/>
        <v/>
      </c>
      <c r="N1334" s="13"/>
    </row>
    <row r="1335" spans="2:14" hidden="1">
      <c r="B1335" s="362"/>
      <c r="C1335" s="285">
        <v>5504</v>
      </c>
      <c r="D1335" s="339" t="s">
        <v>677</v>
      </c>
      <c r="E1335" s="287">
        <f>F1335+G1335+H1335</f>
        <v>0</v>
      </c>
      <c r="F1335" s="173"/>
      <c r="G1335" s="174"/>
      <c r="H1335" s="1409"/>
      <c r="I1335" s="173"/>
      <c r="J1335" s="174"/>
      <c r="K1335" s="1409"/>
      <c r="L1335" s="287">
        <f>I1335+J1335+K1335</f>
        <v>0</v>
      </c>
      <c r="M1335" s="12" t="str">
        <f t="shared" si="307"/>
        <v/>
      </c>
      <c r="N1335" s="13"/>
    </row>
    <row r="1336" spans="2:14" hidden="1">
      <c r="B1336" s="365">
        <v>5700</v>
      </c>
      <c r="C1336" s="1920" t="s">
        <v>899</v>
      </c>
      <c r="D1336" s="1921"/>
      <c r="E1336" s="310">
        <f>SUM(E1337:E1339)</f>
        <v>0</v>
      </c>
      <c r="F1336" s="1458">
        <v>0</v>
      </c>
      <c r="G1336" s="1458">
        <v>0</v>
      </c>
      <c r="H1336" s="1458">
        <v>0</v>
      </c>
      <c r="I1336" s="1458">
        <v>0</v>
      </c>
      <c r="J1336" s="1458">
        <v>0</v>
      </c>
      <c r="K1336" s="1458">
        <v>0</v>
      </c>
      <c r="L1336" s="310">
        <f>SUM(L1337:L1339)</f>
        <v>0</v>
      </c>
      <c r="M1336" s="12" t="str">
        <f t="shared" si="307"/>
        <v/>
      </c>
      <c r="N1336" s="13"/>
    </row>
    <row r="1337" spans="2:14" hidden="1">
      <c r="B1337" s="366"/>
      <c r="C1337" s="367">
        <v>5701</v>
      </c>
      <c r="D1337" s="368" t="s">
        <v>678</v>
      </c>
      <c r="E1337" s="281">
        <f>F1337+G1337+H1337</f>
        <v>0</v>
      </c>
      <c r="F1337" s="1459">
        <v>0</v>
      </c>
      <c r="G1337" s="1459">
        <v>0</v>
      </c>
      <c r="H1337" s="1460">
        <v>0</v>
      </c>
      <c r="I1337" s="1711">
        <v>0</v>
      </c>
      <c r="J1337" s="1459">
        <v>0</v>
      </c>
      <c r="K1337" s="1459">
        <v>0</v>
      </c>
      <c r="L1337" s="281">
        <f>I1337+J1337+K1337</f>
        <v>0</v>
      </c>
      <c r="M1337" s="12" t="str">
        <f t="shared" si="307"/>
        <v/>
      </c>
      <c r="N1337" s="13"/>
    </row>
    <row r="1338" spans="2:14" hidden="1">
      <c r="B1338" s="366"/>
      <c r="C1338" s="373">
        <v>5702</v>
      </c>
      <c r="D1338" s="374" t="s">
        <v>679</v>
      </c>
      <c r="E1338" s="314">
        <f>F1338+G1338+H1338</f>
        <v>0</v>
      </c>
      <c r="F1338" s="1459">
        <v>0</v>
      </c>
      <c r="G1338" s="1459">
        <v>0</v>
      </c>
      <c r="H1338" s="1460">
        <v>0</v>
      </c>
      <c r="I1338" s="1711">
        <v>0</v>
      </c>
      <c r="J1338" s="1459">
        <v>0</v>
      </c>
      <c r="K1338" s="1459">
        <v>0</v>
      </c>
      <c r="L1338" s="314">
        <f>I1338+J1338+K1338</f>
        <v>0</v>
      </c>
      <c r="M1338" s="12" t="str">
        <f t="shared" si="307"/>
        <v/>
      </c>
      <c r="N1338" s="13"/>
    </row>
    <row r="1339" spans="2:14" hidden="1">
      <c r="B1339" s="292"/>
      <c r="C1339" s="375">
        <v>4071</v>
      </c>
      <c r="D1339" s="376" t="s">
        <v>680</v>
      </c>
      <c r="E1339" s="377">
        <f>F1339+G1339+H1339</f>
        <v>0</v>
      </c>
      <c r="F1339" s="1459">
        <v>0</v>
      </c>
      <c r="G1339" s="1459">
        <v>0</v>
      </c>
      <c r="H1339" s="1460">
        <v>0</v>
      </c>
      <c r="I1339" s="1711">
        <v>0</v>
      </c>
      <c r="J1339" s="1459">
        <v>0</v>
      </c>
      <c r="K1339" s="1459">
        <v>0</v>
      </c>
      <c r="L1339" s="377">
        <f>I1339+J1339+K1339</f>
        <v>0</v>
      </c>
      <c r="M1339" s="12" t="str">
        <f t="shared" si="307"/>
        <v/>
      </c>
      <c r="N1339" s="13"/>
    </row>
    <row r="1340" spans="2:14" hidden="1">
      <c r="B1340" s="571"/>
      <c r="C1340" s="1916" t="s">
        <v>681</v>
      </c>
      <c r="D1340" s="1917"/>
      <c r="E1340" s="1426"/>
      <c r="F1340" s="1426"/>
      <c r="G1340" s="1426"/>
      <c r="H1340" s="1426"/>
      <c r="I1340" s="1426"/>
      <c r="J1340" s="1426"/>
      <c r="K1340" s="1426"/>
      <c r="L1340" s="1427"/>
      <c r="M1340" s="12" t="str">
        <f t="shared" si="307"/>
        <v/>
      </c>
      <c r="N1340" s="13"/>
    </row>
    <row r="1341" spans="2:14" hidden="1">
      <c r="B1341" s="381">
        <v>98</v>
      </c>
      <c r="C1341" s="1916" t="s">
        <v>681</v>
      </c>
      <c r="D1341" s="1917"/>
      <c r="E1341" s="382">
        <f>F1341+G1341+H1341</f>
        <v>0</v>
      </c>
      <c r="F1341" s="1417"/>
      <c r="G1341" s="1418"/>
      <c r="H1341" s="1419"/>
      <c r="I1341" s="1448">
        <v>0</v>
      </c>
      <c r="J1341" s="1449">
        <v>0</v>
      </c>
      <c r="K1341" s="1450">
        <v>0</v>
      </c>
      <c r="L1341" s="382">
        <f>I1341+J1341+K1341</f>
        <v>0</v>
      </c>
      <c r="M1341" s="12" t="str">
        <f t="shared" si="307"/>
        <v/>
      </c>
      <c r="N1341" s="13"/>
    </row>
    <row r="1342" spans="2:14" hidden="1">
      <c r="B1342" s="1421"/>
      <c r="C1342" s="1422"/>
      <c r="D1342" s="1423"/>
      <c r="E1342" s="269"/>
      <c r="F1342" s="269"/>
      <c r="G1342" s="269"/>
      <c r="H1342" s="269"/>
      <c r="I1342" s="269"/>
      <c r="J1342" s="269"/>
      <c r="K1342" s="269"/>
      <c r="L1342" s="270"/>
      <c r="M1342" s="12" t="str">
        <f t="shared" si="307"/>
        <v/>
      </c>
      <c r="N1342" s="73" t="str">
        <f>LEFT(C1224,1)</f>
        <v>7</v>
      </c>
    </row>
    <row r="1343" spans="2:14" hidden="1">
      <c r="B1343" s="1424"/>
      <c r="C1343" s="111"/>
      <c r="D1343" s="1425"/>
      <c r="E1343" s="218"/>
      <c r="F1343" s="218"/>
      <c r="G1343" s="218"/>
      <c r="H1343" s="218"/>
      <c r="I1343" s="218"/>
      <c r="J1343" s="218"/>
      <c r="K1343" s="218"/>
      <c r="L1343" s="389"/>
      <c r="M1343" s="7" t="str">
        <f t="shared" si="307"/>
        <v/>
      </c>
    </row>
    <row r="1344" spans="2:14" hidden="1">
      <c r="B1344" s="1424"/>
      <c r="C1344" s="111"/>
      <c r="D1344" s="1425"/>
      <c r="E1344" s="218"/>
      <c r="F1344" s="218"/>
      <c r="G1344" s="218"/>
      <c r="H1344" s="218"/>
      <c r="I1344" s="218"/>
      <c r="J1344" s="218"/>
      <c r="K1344" s="218"/>
      <c r="L1344" s="389"/>
      <c r="M1344" s="7" t="str">
        <f t="shared" si="307"/>
        <v/>
      </c>
    </row>
    <row r="1345" spans="2:13" ht="19.5" thickBot="1">
      <c r="B1345" s="1451"/>
      <c r="C1345" s="393" t="s">
        <v>727</v>
      </c>
      <c r="D1345" s="1420">
        <f>+B1345</f>
        <v>0</v>
      </c>
      <c r="E1345" s="395">
        <f t="shared" ref="E1345:L1345" si="310">SUM(E1227,E1230,E1236,E1244,E1245,E1263,E1267,E1273,E1276,E1277,E1278,E1279,E1283,E1292,E1298,E1299,E1300,E1301,E1308,E1312,E1313,E1314,E1315,E1318,E1319,E1327,E1330,E1331,E1336)+E1341</f>
        <v>1120</v>
      </c>
      <c r="F1345" s="396">
        <f t="shared" si="310"/>
        <v>0</v>
      </c>
      <c r="G1345" s="397">
        <f t="shared" si="310"/>
        <v>1120</v>
      </c>
      <c r="H1345" s="398">
        <f t="shared" si="310"/>
        <v>0</v>
      </c>
      <c r="I1345" s="396">
        <f t="shared" si="310"/>
        <v>0</v>
      </c>
      <c r="J1345" s="397">
        <f t="shared" si="310"/>
        <v>1120</v>
      </c>
      <c r="K1345" s="398">
        <f t="shared" si="310"/>
        <v>0</v>
      </c>
      <c r="L1345" s="395">
        <f t="shared" si="310"/>
        <v>1120</v>
      </c>
      <c r="M1345" s="1820">
        <f t="shared" si="307"/>
        <v>1</v>
      </c>
    </row>
    <row r="1346" spans="2:13" ht="19.5" thickTop="1">
      <c r="B1346" s="79" t="s">
        <v>120</v>
      </c>
      <c r="C1346" s="1"/>
      <c r="L1346" s="6"/>
      <c r="M1346" s="1820">
        <f>(IF($E1345&lt;&gt;0,$M$2,IF($L1345&lt;&gt;0,$M$2,"")))</f>
        <v>1</v>
      </c>
    </row>
    <row r="1347" spans="2:13" ht="18.75">
      <c r="B1347" s="1355"/>
      <c r="C1347" s="1355"/>
      <c r="D1347" s="1356"/>
      <c r="E1347" s="1355"/>
      <c r="F1347" s="1355"/>
      <c r="G1347" s="1355"/>
      <c r="H1347" s="1355"/>
      <c r="I1347" s="1355"/>
      <c r="J1347" s="1355"/>
      <c r="K1347" s="1355"/>
      <c r="L1347" s="1357"/>
      <c r="M1347" s="1820">
        <f>(IF($E1345&lt;&gt;0,$M$2,IF($L1345&lt;&gt;0,$M$2,"")))</f>
        <v>1</v>
      </c>
    </row>
    <row r="1348" spans="2:13" ht="18.75" hidden="1">
      <c r="B1348" s="65"/>
      <c r="C1348" s="65"/>
      <c r="D1348" s="65"/>
      <c r="E1348" s="65"/>
      <c r="F1348" s="65"/>
      <c r="G1348" s="65"/>
      <c r="H1348" s="65"/>
      <c r="I1348" s="65"/>
      <c r="J1348" s="65"/>
      <c r="K1348" s="65"/>
      <c r="L1348" s="77"/>
      <c r="M1348" s="74">
        <f>(IF(E1345&lt;&gt;0,$G$2,IF(L1345&lt;&gt;0,$G$2,"")))</f>
        <v>0</v>
      </c>
    </row>
    <row r="1349" spans="2:13" ht="18.75" hidden="1">
      <c r="B1349" s="65"/>
      <c r="C1349" s="65"/>
      <c r="D1349" s="65"/>
      <c r="E1349" s="65"/>
      <c r="F1349" s="65"/>
      <c r="G1349" s="65"/>
      <c r="H1349" s="65"/>
      <c r="I1349" s="65"/>
      <c r="J1349" s="65"/>
      <c r="K1349" s="65"/>
      <c r="L1349" s="77"/>
      <c r="M1349" s="74">
        <f>(IF(E1345&lt;&gt;0,$G$2,IF(L1345&lt;&gt;0,$G$2,"")))</f>
        <v>0</v>
      </c>
    </row>
  </sheetData>
  <sheetProtection password="81B0" sheet="1" objects="1" scenarios="1"/>
  <autoFilter ref="M1:M1349">
    <filterColumn colId="0">
      <filters>
        <filter val="1"/>
      </filters>
    </filterColumn>
  </autoFilter>
  <mergeCells count="285"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500:D500"/>
    <mergeCell ref="C506:D506"/>
    <mergeCell ref="C538:D538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402:D402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B647:D647"/>
    <mergeCell ref="B649:D649"/>
    <mergeCell ref="B652:D652"/>
    <mergeCell ref="E656:H656"/>
    <mergeCell ref="I656:L656"/>
    <mergeCell ref="C714:D714"/>
    <mergeCell ref="C663:D663"/>
    <mergeCell ref="C666:D666"/>
    <mergeCell ref="C672:D672"/>
    <mergeCell ref="C680:D680"/>
    <mergeCell ref="C681:D681"/>
    <mergeCell ref="C715:D715"/>
    <mergeCell ref="C719:D719"/>
    <mergeCell ref="C734:D734"/>
    <mergeCell ref="C735:D735"/>
    <mergeCell ref="C736:D736"/>
    <mergeCell ref="C699:D699"/>
    <mergeCell ref="C703:D703"/>
    <mergeCell ref="C709:D709"/>
    <mergeCell ref="C712:D712"/>
    <mergeCell ref="C713:D713"/>
    <mergeCell ref="C737:D737"/>
    <mergeCell ref="C744:D744"/>
    <mergeCell ref="C748:D748"/>
    <mergeCell ref="C749:D749"/>
    <mergeCell ref="C750:D750"/>
    <mergeCell ref="C751:D751"/>
    <mergeCell ref="C777:D777"/>
    <mergeCell ref="C754:D754"/>
    <mergeCell ref="C755:D755"/>
    <mergeCell ref="C763:D763"/>
    <mergeCell ref="C766:D766"/>
    <mergeCell ref="C767:D767"/>
    <mergeCell ref="C772:D772"/>
    <mergeCell ref="C776:D776"/>
    <mergeCell ref="B788:D788"/>
    <mergeCell ref="B790:D790"/>
    <mergeCell ref="B793:D793"/>
    <mergeCell ref="E797:H797"/>
    <mergeCell ref="I797:L797"/>
    <mergeCell ref="C855:D855"/>
    <mergeCell ref="C804:D804"/>
    <mergeCell ref="C807:D807"/>
    <mergeCell ref="C813:D813"/>
    <mergeCell ref="C821:D821"/>
    <mergeCell ref="C822:D822"/>
    <mergeCell ref="C856:D856"/>
    <mergeCell ref="C860:D860"/>
    <mergeCell ref="C875:D875"/>
    <mergeCell ref="C876:D876"/>
    <mergeCell ref="C877:D877"/>
    <mergeCell ref="C840:D840"/>
    <mergeCell ref="C844:D844"/>
    <mergeCell ref="C850:D850"/>
    <mergeCell ref="C853:D853"/>
    <mergeCell ref="C854:D854"/>
    <mergeCell ref="C878:D878"/>
    <mergeCell ref="C885:D885"/>
    <mergeCell ref="C889:D889"/>
    <mergeCell ref="C890:D890"/>
    <mergeCell ref="C891:D891"/>
    <mergeCell ref="C892:D892"/>
    <mergeCell ref="C918:D918"/>
    <mergeCell ref="C895:D895"/>
    <mergeCell ref="C896:D896"/>
    <mergeCell ref="C904:D904"/>
    <mergeCell ref="C907:D907"/>
    <mergeCell ref="C908:D908"/>
    <mergeCell ref="C913:D913"/>
    <mergeCell ref="C917:D917"/>
    <mergeCell ref="B929:D929"/>
    <mergeCell ref="B931:D931"/>
    <mergeCell ref="B934:D934"/>
    <mergeCell ref="E938:H938"/>
    <mergeCell ref="I938:L938"/>
    <mergeCell ref="C996:D996"/>
    <mergeCell ref="C945:D945"/>
    <mergeCell ref="C948:D948"/>
    <mergeCell ref="C954:D954"/>
    <mergeCell ref="C962:D962"/>
    <mergeCell ref="C963:D963"/>
    <mergeCell ref="C997:D997"/>
    <mergeCell ref="C1001:D1001"/>
    <mergeCell ref="C1016:D1016"/>
    <mergeCell ref="C1017:D1017"/>
    <mergeCell ref="C1018:D1018"/>
    <mergeCell ref="C981:D981"/>
    <mergeCell ref="C985:D985"/>
    <mergeCell ref="C991:D991"/>
    <mergeCell ref="C994:D994"/>
    <mergeCell ref="C995:D995"/>
    <mergeCell ref="C1019:D1019"/>
    <mergeCell ref="C1026:D1026"/>
    <mergeCell ref="C1030:D1030"/>
    <mergeCell ref="C1031:D1031"/>
    <mergeCell ref="C1032:D1032"/>
    <mergeCell ref="C1033:D1033"/>
    <mergeCell ref="C1059:D1059"/>
    <mergeCell ref="C1036:D1036"/>
    <mergeCell ref="C1037:D1037"/>
    <mergeCell ref="C1045:D1045"/>
    <mergeCell ref="C1048:D1048"/>
    <mergeCell ref="C1049:D1049"/>
    <mergeCell ref="C1054:D1054"/>
    <mergeCell ref="C1058:D1058"/>
    <mergeCell ref="B1070:D1070"/>
    <mergeCell ref="B1072:D1072"/>
    <mergeCell ref="B1075:D1075"/>
    <mergeCell ref="E1079:H1079"/>
    <mergeCell ref="I1079:L1079"/>
    <mergeCell ref="C1137:D1137"/>
    <mergeCell ref="C1086:D1086"/>
    <mergeCell ref="C1089:D1089"/>
    <mergeCell ref="C1095:D1095"/>
    <mergeCell ref="C1103:D1103"/>
    <mergeCell ref="C1104:D1104"/>
    <mergeCell ref="C1138:D1138"/>
    <mergeCell ref="C1142:D1142"/>
    <mergeCell ref="C1157:D1157"/>
    <mergeCell ref="C1158:D1158"/>
    <mergeCell ref="C1159:D1159"/>
    <mergeCell ref="C1122:D1122"/>
    <mergeCell ref="C1126:D1126"/>
    <mergeCell ref="C1132:D1132"/>
    <mergeCell ref="C1135:D1135"/>
    <mergeCell ref="C1136:D1136"/>
    <mergeCell ref="C1160:D1160"/>
    <mergeCell ref="C1167:D1167"/>
    <mergeCell ref="C1171:D1171"/>
    <mergeCell ref="C1172:D1172"/>
    <mergeCell ref="C1173:D1173"/>
    <mergeCell ref="C1174:D1174"/>
    <mergeCell ref="C1200:D1200"/>
    <mergeCell ref="C1177:D1177"/>
    <mergeCell ref="C1178:D1178"/>
    <mergeCell ref="C1186:D1186"/>
    <mergeCell ref="C1189:D1189"/>
    <mergeCell ref="C1190:D1190"/>
    <mergeCell ref="C1195:D1195"/>
    <mergeCell ref="C1199:D1199"/>
    <mergeCell ref="B1211:D1211"/>
    <mergeCell ref="B1213:D1213"/>
    <mergeCell ref="B1216:D1216"/>
    <mergeCell ref="E1220:H1220"/>
    <mergeCell ref="I1220:L1220"/>
    <mergeCell ref="C1278:D1278"/>
    <mergeCell ref="C1227:D1227"/>
    <mergeCell ref="C1230:D1230"/>
    <mergeCell ref="C1236:D1236"/>
    <mergeCell ref="C1244:D1244"/>
    <mergeCell ref="C1245:D1245"/>
    <mergeCell ref="C1279:D1279"/>
    <mergeCell ref="C1283:D1283"/>
    <mergeCell ref="C1298:D1298"/>
    <mergeCell ref="C1299:D1299"/>
    <mergeCell ref="C1300:D1300"/>
    <mergeCell ref="C1263:D1263"/>
    <mergeCell ref="C1267:D1267"/>
    <mergeCell ref="C1273:D1273"/>
    <mergeCell ref="C1276:D1276"/>
    <mergeCell ref="C1277:D1277"/>
    <mergeCell ref="C1301:D1301"/>
    <mergeCell ref="C1308:D1308"/>
    <mergeCell ref="C1312:D1312"/>
    <mergeCell ref="C1313:D1313"/>
    <mergeCell ref="C1314:D1314"/>
    <mergeCell ref="C1315:D1315"/>
    <mergeCell ref="C1341:D1341"/>
    <mergeCell ref="C1318:D1318"/>
    <mergeCell ref="C1319:D1319"/>
    <mergeCell ref="C1327:D1327"/>
    <mergeCell ref="C1330:D1330"/>
    <mergeCell ref="C1331:D1331"/>
    <mergeCell ref="C1336:D1336"/>
    <mergeCell ref="C1340:D1340"/>
  </mergeCells>
  <phoneticPr fontId="2" type="noConversion"/>
  <conditionalFormatting sqref="D450">
    <cfRule type="cellIs" dxfId="95" priority="136" stopIfTrue="1" operator="notEqual">
      <formula>0</formula>
    </cfRule>
  </conditionalFormatting>
  <conditionalFormatting sqref="D601">
    <cfRule type="cellIs" dxfId="94" priority="135" stopIfTrue="1" operator="notEqual">
      <formula>0</formula>
    </cfRule>
  </conditionalFormatting>
  <conditionalFormatting sqref="E15">
    <cfRule type="cellIs" dxfId="93" priority="129" stopIfTrue="1" operator="equal">
      <formula>98</formula>
    </cfRule>
    <cfRule type="cellIs" dxfId="92" priority="131" stopIfTrue="1" operator="equal">
      <formula>96</formula>
    </cfRule>
    <cfRule type="cellIs" dxfId="91" priority="132" stopIfTrue="1" operator="equal">
      <formula>42</formula>
    </cfRule>
    <cfRule type="cellIs" dxfId="39" priority="133" stopIfTrue="1" operator="equal">
      <formula>97</formula>
    </cfRule>
    <cfRule type="cellIs" dxfId="38" priority="134" stopIfTrue="1" operator="equal">
      <formula>33</formula>
    </cfRule>
  </conditionalFormatting>
  <conditionalFormatting sqref="F15">
    <cfRule type="cellIs" dxfId="90" priority="125" stopIfTrue="1" operator="equal">
      <formula>"ЧУЖДИ СРЕДСТВА"</formula>
    </cfRule>
    <cfRule type="cellIs" dxfId="89" priority="126" stopIfTrue="1" operator="equal">
      <formula>"СЕС - ДМП"</formula>
    </cfRule>
    <cfRule type="cellIs" dxfId="88" priority="127" stopIfTrue="1" operator="equal">
      <formula>"СЕС - РА"</formula>
    </cfRule>
    <cfRule type="cellIs" dxfId="37" priority="128" stopIfTrue="1" operator="equal">
      <formula>"СЕС - ДЕС"</formula>
    </cfRule>
    <cfRule type="cellIs" dxfId="36" priority="130" stopIfTrue="1" operator="equal">
      <formula>"СЕС - КСФ"</formula>
    </cfRule>
  </conditionalFormatting>
  <conditionalFormatting sqref="F179">
    <cfRule type="cellIs" dxfId="87" priority="113" stopIfTrue="1" operator="equal">
      <formula>0</formula>
    </cfRule>
  </conditionalFormatting>
  <conditionalFormatting sqref="E181">
    <cfRule type="cellIs" dxfId="86" priority="108" stopIfTrue="1" operator="equal">
      <formula>98</formula>
    </cfRule>
    <cfRule type="cellIs" dxfId="85" priority="109" stopIfTrue="1" operator="equal">
      <formula>96</formula>
    </cfRule>
    <cfRule type="cellIs" dxfId="84" priority="110" stopIfTrue="1" operator="equal">
      <formula>42</formula>
    </cfRule>
    <cfRule type="cellIs" dxfId="35" priority="111" stopIfTrue="1" operator="equal">
      <formula>97</formula>
    </cfRule>
    <cfRule type="cellIs" dxfId="34" priority="112" stopIfTrue="1" operator="equal">
      <formula>33</formula>
    </cfRule>
  </conditionalFormatting>
  <conditionalFormatting sqref="F181">
    <cfRule type="cellIs" dxfId="83" priority="103" stopIfTrue="1" operator="equal">
      <formula>"ЧУЖДИ СРЕДСТВА"</formula>
    </cfRule>
    <cfRule type="cellIs" dxfId="82" priority="104" stopIfTrue="1" operator="equal">
      <formula>"СЕС - ДМП"</formula>
    </cfRule>
    <cfRule type="cellIs" dxfId="81" priority="105" stopIfTrue="1" operator="equal">
      <formula>"СЕС - РА"</formula>
    </cfRule>
    <cfRule type="cellIs" dxfId="33" priority="106" stopIfTrue="1" operator="equal">
      <formula>"СЕС - ДЕС"</formula>
    </cfRule>
    <cfRule type="cellIs" dxfId="32" priority="107" stopIfTrue="1" operator="equal">
      <formula>"СЕС - КСФ"</formula>
    </cfRule>
  </conditionalFormatting>
  <conditionalFormatting sqref="F356">
    <cfRule type="cellIs" dxfId="80" priority="102" stopIfTrue="1" operator="equal">
      <formula>0</formula>
    </cfRule>
  </conditionalFormatting>
  <conditionalFormatting sqref="E358">
    <cfRule type="cellIs" dxfId="79" priority="97" stopIfTrue="1" operator="equal">
      <formula>98</formula>
    </cfRule>
    <cfRule type="cellIs" dxfId="78" priority="98" stopIfTrue="1" operator="equal">
      <formula>96</formula>
    </cfRule>
    <cfRule type="cellIs" dxfId="77" priority="99" stopIfTrue="1" operator="equal">
      <formula>42</formula>
    </cfRule>
    <cfRule type="cellIs" dxfId="31" priority="100" stopIfTrue="1" operator="equal">
      <formula>97</formula>
    </cfRule>
    <cfRule type="cellIs" dxfId="30" priority="101" stopIfTrue="1" operator="equal">
      <formula>33</formula>
    </cfRule>
  </conditionalFormatting>
  <conditionalFormatting sqref="F358">
    <cfRule type="cellIs" dxfId="76" priority="92" stopIfTrue="1" operator="equal">
      <formula>"ЧУЖДИ СРЕДСТВА"</formula>
    </cfRule>
    <cfRule type="cellIs" dxfId="75" priority="93" stopIfTrue="1" operator="equal">
      <formula>"СЕС - ДМП"</formula>
    </cfRule>
    <cfRule type="cellIs" dxfId="74" priority="94" stopIfTrue="1" operator="equal">
      <formula>"СЕС - РА"</formula>
    </cfRule>
    <cfRule type="cellIs" dxfId="29" priority="95" stopIfTrue="1" operator="equal">
      <formula>"СЕС - ДЕС"</formula>
    </cfRule>
    <cfRule type="cellIs" dxfId="28" priority="96" stopIfTrue="1" operator="equal">
      <formula>"СЕС - КСФ"</formula>
    </cfRule>
  </conditionalFormatting>
  <conditionalFormatting sqref="F441">
    <cfRule type="cellIs" dxfId="73" priority="91" stopIfTrue="1" operator="equal">
      <formula>0</formula>
    </cfRule>
  </conditionalFormatting>
  <conditionalFormatting sqref="E443">
    <cfRule type="cellIs" dxfId="72" priority="86" stopIfTrue="1" operator="equal">
      <formula>98</formula>
    </cfRule>
    <cfRule type="cellIs" dxfId="71" priority="87" stopIfTrue="1" operator="equal">
      <formula>96</formula>
    </cfRule>
    <cfRule type="cellIs" dxfId="70" priority="88" stopIfTrue="1" operator="equal">
      <formula>42</formula>
    </cfRule>
    <cfRule type="cellIs" dxfId="27" priority="89" stopIfTrue="1" operator="equal">
      <formula>97</formula>
    </cfRule>
    <cfRule type="cellIs" dxfId="26" priority="90" stopIfTrue="1" operator="equal">
      <formula>33</formula>
    </cfRule>
  </conditionalFormatting>
  <conditionalFormatting sqref="F443">
    <cfRule type="cellIs" dxfId="69" priority="81" stopIfTrue="1" operator="equal">
      <formula>"ЧУЖДИ СРЕДСТВА"</formula>
    </cfRule>
    <cfRule type="cellIs" dxfId="68" priority="82" stopIfTrue="1" operator="equal">
      <formula>"СЕС - ДМП"</formula>
    </cfRule>
    <cfRule type="cellIs" dxfId="67" priority="83" stopIfTrue="1" operator="equal">
      <formula>"СЕС - РА"</formula>
    </cfRule>
    <cfRule type="cellIs" dxfId="25" priority="84" stopIfTrue="1" operator="equal">
      <formula>"СЕС - ДЕС"</formula>
    </cfRule>
    <cfRule type="cellIs" dxfId="24" priority="85" stopIfTrue="1" operator="equal">
      <formula>"СЕС - КСФ"</formula>
    </cfRule>
  </conditionalFormatting>
  <conditionalFormatting sqref="E450">
    <cfRule type="cellIs" dxfId="66" priority="80" stopIfTrue="1" operator="notEqual">
      <formula>0</formula>
    </cfRule>
  </conditionalFormatting>
  <conditionalFormatting sqref="F450">
    <cfRule type="cellIs" dxfId="65" priority="79" stopIfTrue="1" operator="notEqual">
      <formula>0</formula>
    </cfRule>
  </conditionalFormatting>
  <conditionalFormatting sqref="G450">
    <cfRule type="cellIs" dxfId="64" priority="78" stopIfTrue="1" operator="notEqual">
      <formula>0</formula>
    </cfRule>
  </conditionalFormatting>
  <conditionalFormatting sqref="H450">
    <cfRule type="cellIs" dxfId="63" priority="77" stopIfTrue="1" operator="notEqual">
      <formula>0</formula>
    </cfRule>
  </conditionalFormatting>
  <conditionalFormatting sqref="I450">
    <cfRule type="cellIs" dxfId="62" priority="76" stopIfTrue="1" operator="notEqual">
      <formula>0</formula>
    </cfRule>
  </conditionalFormatting>
  <conditionalFormatting sqref="J450">
    <cfRule type="cellIs" dxfId="61" priority="75" stopIfTrue="1" operator="notEqual">
      <formula>0</formula>
    </cfRule>
  </conditionalFormatting>
  <conditionalFormatting sqref="K450">
    <cfRule type="cellIs" dxfId="60" priority="74" stopIfTrue="1" operator="notEqual">
      <formula>0</formula>
    </cfRule>
  </conditionalFormatting>
  <conditionalFormatting sqref="L450">
    <cfRule type="cellIs" dxfId="59" priority="73" stopIfTrue="1" operator="notEqual">
      <formula>0</formula>
    </cfRule>
  </conditionalFormatting>
  <conditionalFormatting sqref="E601">
    <cfRule type="cellIs" dxfId="58" priority="72" stopIfTrue="1" operator="notEqual">
      <formula>0</formula>
    </cfRule>
  </conditionalFormatting>
  <conditionalFormatting sqref="F601:G601">
    <cfRule type="cellIs" dxfId="57" priority="71" stopIfTrue="1" operator="notEqual">
      <formula>0</formula>
    </cfRule>
  </conditionalFormatting>
  <conditionalFormatting sqref="H601">
    <cfRule type="cellIs" dxfId="56" priority="70" stopIfTrue="1" operator="notEqual">
      <formula>0</formula>
    </cfRule>
  </conditionalFormatting>
  <conditionalFormatting sqref="I601">
    <cfRule type="cellIs" dxfId="55" priority="69" stopIfTrue="1" operator="notEqual">
      <formula>0</formula>
    </cfRule>
  </conditionalFormatting>
  <conditionalFormatting sqref="J601:K601">
    <cfRule type="cellIs" dxfId="54" priority="68" stopIfTrue="1" operator="notEqual">
      <formula>0</formula>
    </cfRule>
  </conditionalFormatting>
  <conditionalFormatting sqref="L601">
    <cfRule type="cellIs" dxfId="53" priority="67" stopIfTrue="1" operator="notEqual">
      <formula>0</formula>
    </cfRule>
  </conditionalFormatting>
  <conditionalFormatting sqref="F457">
    <cfRule type="cellIs" dxfId="52" priority="65" stopIfTrue="1" operator="equal">
      <formula>0</formula>
    </cfRule>
  </conditionalFormatting>
  <conditionalFormatting sqref="E459">
    <cfRule type="cellIs" dxfId="51" priority="60" stopIfTrue="1" operator="equal">
      <formula>98</formula>
    </cfRule>
    <cfRule type="cellIs" dxfId="50" priority="61" stopIfTrue="1" operator="equal">
      <formula>96</formula>
    </cfRule>
    <cfRule type="cellIs" dxfId="49" priority="62" stopIfTrue="1" operator="equal">
      <formula>42</formula>
    </cfRule>
    <cfRule type="cellIs" dxfId="23" priority="63" stopIfTrue="1" operator="equal">
      <formula>97</formula>
    </cfRule>
    <cfRule type="cellIs" dxfId="22" priority="64" stopIfTrue="1" operator="equal">
      <formula>33</formula>
    </cfRule>
  </conditionalFormatting>
  <conditionalFormatting sqref="F459">
    <cfRule type="cellIs" dxfId="48" priority="55" stopIfTrue="1" operator="equal">
      <formula>"ЧУЖДИ СРЕДСТВА"</formula>
    </cfRule>
    <cfRule type="cellIs" dxfId="47" priority="56" stopIfTrue="1" operator="equal">
      <formula>"СЕС - ДМП"</formula>
    </cfRule>
    <cfRule type="cellIs" dxfId="46" priority="57" stopIfTrue="1" operator="equal">
      <formula>"СЕС - РА"</formula>
    </cfRule>
    <cfRule type="cellIs" dxfId="21" priority="58" stopIfTrue="1" operator="equal">
      <formula>"СЕС - ДЕС"</formula>
    </cfRule>
    <cfRule type="cellIs" dxfId="20" priority="59" stopIfTrue="1" operator="equal">
      <formula>"СЕС - КСФ"</formula>
    </cfRule>
  </conditionalFormatting>
  <conditionalFormatting sqref="I9:J9">
    <cfRule type="cellIs" dxfId="45" priority="50" stopIfTrue="1" operator="between">
      <formula>1000000000000</formula>
      <formula>9999999999999990</formula>
    </cfRule>
    <cfRule type="cellIs" dxfId="44" priority="51" stopIfTrue="1" operator="between">
      <formula>10000000000</formula>
      <formula>999999999999</formula>
    </cfRule>
    <cfRule type="cellIs" dxfId="43" priority="52" stopIfTrue="1" operator="between">
      <formula>1000000</formula>
      <formula>99999999</formula>
    </cfRule>
    <cfRule type="cellIs" dxfId="42" priority="53" stopIfTrue="1" operator="between">
      <formula>100</formula>
      <formula>9900</formula>
    </cfRule>
  </conditionalFormatting>
  <conditionalFormatting sqref="G168">
    <cfRule type="cellIs" dxfId="41" priority="47" stopIfTrue="1" operator="greaterThan">
      <formula>$G$25</formula>
    </cfRule>
  </conditionalFormatting>
  <conditionalFormatting sqref="J168">
    <cfRule type="cellIs" dxfId="40" priority="46" stopIfTrue="1" operator="greaterThan">
      <formula>$J$25</formula>
    </cfRule>
  </conditionalFormatting>
  <dataValidations count="10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6"/>
  <sheetViews>
    <sheetView showGridLines="0" topLeftCell="B2" zoomScale="80" zoomScaleNormal="80" workbookViewId="0">
      <selection activeCell="F8" sqref="F8"/>
    </sheetView>
  </sheetViews>
  <sheetFormatPr defaultColWidth="8.85546875" defaultRowHeight="15.75"/>
  <cols>
    <col min="1" max="1" width="6.5703125" style="1714" hidden="1" customWidth="1"/>
    <col min="2" max="2" width="55.42578125" style="1714" customWidth="1"/>
    <col min="3" max="10" width="20.7109375" style="1714" customWidth="1"/>
    <col min="11" max="11" width="30.7109375" style="1714" hidden="1" customWidth="1"/>
    <col min="12" max="12" width="39.5703125" style="1714" hidden="1" customWidth="1"/>
    <col min="13" max="16384" width="8.85546875" style="1714"/>
  </cols>
  <sheetData>
    <row r="1" spans="1:12" hidden="1">
      <c r="A1" s="1714">
        <v>1</v>
      </c>
    </row>
    <row r="2" spans="1:12" ht="18.75">
      <c r="A2" s="1715"/>
      <c r="B2" s="1716" t="s">
        <v>2057</v>
      </c>
      <c r="C2" s="1717" t="str">
        <f>+OTCHET!B12</f>
        <v>Велико Търново</v>
      </c>
      <c r="D2" s="1827" t="s">
        <v>2185</v>
      </c>
      <c r="E2" s="1827"/>
      <c r="F2" s="1828"/>
      <c r="G2" s="1828"/>
      <c r="H2" s="1828"/>
      <c r="I2" s="1828"/>
      <c r="J2" s="1828"/>
    </row>
    <row r="3" spans="1:12" ht="18.75">
      <c r="A3" s="1715"/>
      <c r="B3" s="1716" t="s">
        <v>2058</v>
      </c>
      <c r="C3" s="1718" t="str">
        <f>+OTCHET!F12</f>
        <v>5401</v>
      </c>
      <c r="D3" s="1827" t="s">
        <v>2186</v>
      </c>
      <c r="E3" s="1827"/>
      <c r="F3" s="1828"/>
      <c r="G3" s="1828"/>
      <c r="H3" s="1828"/>
      <c r="I3" s="1828"/>
      <c r="J3" s="1828"/>
    </row>
    <row r="4" spans="1:12" ht="63">
      <c r="B4" s="1719" t="s">
        <v>2180</v>
      </c>
      <c r="C4" s="1720">
        <f>+OTCHET!F9</f>
        <v>45961</v>
      </c>
      <c r="D4" s="1829"/>
      <c r="E4" s="1830"/>
      <c r="F4" s="1830"/>
      <c r="G4" s="1830"/>
      <c r="H4" s="1830"/>
      <c r="I4" s="1830"/>
      <c r="J4" s="1830"/>
    </row>
    <row r="5" spans="1:12" ht="19.5" customHeight="1" thickBot="1">
      <c r="C5" s="1721" t="str">
        <f>+IF(C35=0,"","НЕРАВНЕНИЕ!")</f>
        <v>НЕРАВНЕНИЕ!</v>
      </c>
      <c r="D5" s="1721" t="str">
        <f>+IF(D35=0,"","НЕРАВНЕНИЕ!")</f>
        <v/>
      </c>
      <c r="E5" s="1721" t="str">
        <f>+IF(E35=0,"","НЕРАВНЕНИЕ!")</f>
        <v/>
      </c>
      <c r="F5" s="1721" t="str">
        <f>+IF(F35=0,"","НЕРАВНЕНИЕ!")</f>
        <v/>
      </c>
      <c r="G5" s="1721"/>
      <c r="H5" s="1721"/>
      <c r="I5" s="1721" t="str">
        <f>+IF(I35=0,"","НЕРАВНЕНИЕ!")</f>
        <v>НЕРАВНЕНИЕ!</v>
      </c>
      <c r="J5" s="1721" t="str">
        <f>+IF(J35=0,"","НЕРАВНЕНИЕ!")</f>
        <v/>
      </c>
      <c r="K5" s="1721"/>
      <c r="L5" s="1768" t="s">
        <v>459</v>
      </c>
    </row>
    <row r="6" spans="1:12" ht="16.5" customHeight="1">
      <c r="B6" s="2020" t="s">
        <v>2176</v>
      </c>
      <c r="C6" s="2022" t="s">
        <v>2059</v>
      </c>
      <c r="D6" s="1722" t="s">
        <v>2060</v>
      </c>
      <c r="E6" s="2022" t="s">
        <v>2061</v>
      </c>
      <c r="F6" s="1723" t="s">
        <v>2060</v>
      </c>
      <c r="G6" s="2022" t="s">
        <v>2181</v>
      </c>
      <c r="H6" s="1723" t="s">
        <v>2060</v>
      </c>
      <c r="I6" s="2022" t="s">
        <v>2062</v>
      </c>
      <c r="J6" s="1722" t="s">
        <v>2060</v>
      </c>
      <c r="K6" s="2022" t="s">
        <v>2128</v>
      </c>
      <c r="L6" s="2024" t="s">
        <v>2129</v>
      </c>
    </row>
    <row r="7" spans="1:12" ht="32.25" thickBot="1">
      <c r="B7" s="2021"/>
      <c r="C7" s="2023"/>
      <c r="D7" s="1724" t="s">
        <v>2063</v>
      </c>
      <c r="E7" s="2023"/>
      <c r="F7" s="1725" t="s">
        <v>2063</v>
      </c>
      <c r="G7" s="2023"/>
      <c r="H7" s="1725" t="s">
        <v>2063</v>
      </c>
      <c r="I7" s="2023"/>
      <c r="J7" s="1724" t="s">
        <v>2063</v>
      </c>
      <c r="K7" s="2023"/>
      <c r="L7" s="2025"/>
    </row>
    <row r="8" spans="1:12" ht="33.75" customHeight="1">
      <c r="A8" s="1714">
        <v>999</v>
      </c>
      <c r="B8" s="1726" t="s">
        <v>2064</v>
      </c>
      <c r="C8" s="1727">
        <f>(OTCHET!I576+OTCHET!I577+OTCHET!I578+OTCHET!I579+OTCHET!I580+OTCHET!I581+OTCHET!I582+OTCHET!I592+OTCHET!I593)*(-1)</f>
        <v>933011</v>
      </c>
      <c r="D8" s="1728">
        <f>(OTCHET!I578+OTCHET!I579+OTCHET!I593)*(-1)</f>
        <v>0</v>
      </c>
      <c r="E8" s="1727">
        <f>(OTCHET!J576+OTCHET!J577+OTCHET!J578+OTCHET!J579+OTCHET!J580+OTCHET!J581+OTCHET!J582+OTCHET!J592+OTCHET!J593)*(-1)</f>
        <v>0</v>
      </c>
      <c r="F8" s="1729">
        <f>(OTCHET!J578+OTCHET!J579+OTCHET!J593)*(-1)</f>
        <v>0</v>
      </c>
      <c r="G8" s="1821">
        <v>0</v>
      </c>
      <c r="H8" s="1822">
        <v>0</v>
      </c>
      <c r="I8" s="1727">
        <f t="shared" ref="I8:I33" si="0">+C8+E8</f>
        <v>933011</v>
      </c>
      <c r="J8" s="1728">
        <f t="shared" ref="J8:J33" si="1">+D8+F8</f>
        <v>0</v>
      </c>
      <c r="K8" s="1769" t="s">
        <v>2130</v>
      </c>
      <c r="L8" s="1770" t="s">
        <v>2130</v>
      </c>
    </row>
    <row r="9" spans="1:12" ht="27" customHeight="1">
      <c r="A9" s="1714">
        <v>1000</v>
      </c>
      <c r="B9" s="1730" t="s">
        <v>2065</v>
      </c>
      <c r="C9" s="1731">
        <f t="shared" ref="C9:H9" si="2">+C10+C12</f>
        <v>0</v>
      </c>
      <c r="D9" s="1732">
        <f t="shared" si="2"/>
        <v>0</v>
      </c>
      <c r="E9" s="1731">
        <f t="shared" si="2"/>
        <v>0</v>
      </c>
      <c r="F9" s="1733">
        <f t="shared" si="2"/>
        <v>0</v>
      </c>
      <c r="G9" s="1823">
        <f t="shared" si="2"/>
        <v>0</v>
      </c>
      <c r="H9" s="1824">
        <f t="shared" si="2"/>
        <v>0</v>
      </c>
      <c r="I9" s="1731">
        <f t="shared" si="0"/>
        <v>0</v>
      </c>
      <c r="J9" s="1732">
        <f t="shared" si="1"/>
        <v>0</v>
      </c>
      <c r="K9" s="1771" t="s">
        <v>2130</v>
      </c>
      <c r="L9" s="1772" t="s">
        <v>2130</v>
      </c>
    </row>
    <row r="10" spans="1:12">
      <c r="A10" s="1714">
        <v>1100</v>
      </c>
      <c r="B10" s="845" t="s">
        <v>2159</v>
      </c>
      <c r="C10" s="1734"/>
      <c r="D10" s="1735"/>
      <c r="E10" s="1734"/>
      <c r="F10" s="1735"/>
      <c r="G10" s="1832">
        <v>0</v>
      </c>
      <c r="H10" s="1833">
        <v>0</v>
      </c>
      <c r="I10" s="1736">
        <f t="shared" si="0"/>
        <v>0</v>
      </c>
      <c r="J10" s="1737">
        <f t="shared" si="1"/>
        <v>0</v>
      </c>
      <c r="K10" s="1773"/>
      <c r="L10" s="1774"/>
    </row>
    <row r="11" spans="1:12">
      <c r="A11" s="1714">
        <v>1200</v>
      </c>
      <c r="B11" s="1777" t="s">
        <v>2066</v>
      </c>
      <c r="C11" s="1734"/>
      <c r="D11" s="1735"/>
      <c r="E11" s="1734"/>
      <c r="F11" s="1735"/>
      <c r="G11" s="1832">
        <v>0</v>
      </c>
      <c r="H11" s="1833">
        <v>0</v>
      </c>
      <c r="I11" s="1738">
        <f t="shared" si="0"/>
        <v>0</v>
      </c>
      <c r="J11" s="1739">
        <f t="shared" si="1"/>
        <v>0</v>
      </c>
      <c r="K11" s="1773"/>
      <c r="L11" s="1774"/>
    </row>
    <row r="12" spans="1:12">
      <c r="A12" s="1714">
        <v>1210</v>
      </c>
      <c r="B12" s="1759" t="s">
        <v>2160</v>
      </c>
      <c r="C12" s="1734"/>
      <c r="D12" s="1735"/>
      <c r="E12" s="1734"/>
      <c r="F12" s="1735"/>
      <c r="G12" s="1832">
        <v>0</v>
      </c>
      <c r="H12" s="1833">
        <v>0</v>
      </c>
      <c r="I12" s="1738">
        <f t="shared" si="0"/>
        <v>0</v>
      </c>
      <c r="J12" s="1739">
        <f t="shared" si="1"/>
        <v>0</v>
      </c>
      <c r="K12" s="1773"/>
      <c r="L12" s="1774"/>
    </row>
    <row r="13" spans="1:12" ht="47.25">
      <c r="A13" s="1714">
        <v>2000</v>
      </c>
      <c r="B13" s="1730" t="s">
        <v>2067</v>
      </c>
      <c r="C13" s="1731">
        <f t="shared" ref="C13:H13" si="3">+C14+C16+C17+C18+C15</f>
        <v>0</v>
      </c>
      <c r="D13" s="1732">
        <f t="shared" si="3"/>
        <v>0</v>
      </c>
      <c r="E13" s="1731">
        <f t="shared" si="3"/>
        <v>0</v>
      </c>
      <c r="F13" s="1733">
        <f t="shared" si="3"/>
        <v>0</v>
      </c>
      <c r="G13" s="1823">
        <f t="shared" si="3"/>
        <v>0</v>
      </c>
      <c r="H13" s="1824">
        <f t="shared" si="3"/>
        <v>0</v>
      </c>
      <c r="I13" s="1731">
        <f t="shared" si="0"/>
        <v>0</v>
      </c>
      <c r="J13" s="1732">
        <f t="shared" si="1"/>
        <v>0</v>
      </c>
      <c r="K13" s="1771" t="s">
        <v>2130</v>
      </c>
      <c r="L13" s="1772" t="s">
        <v>2130</v>
      </c>
    </row>
    <row r="14" spans="1:12" ht="31.5">
      <c r="A14" s="1714">
        <v>2100</v>
      </c>
      <c r="B14" s="1760" t="s">
        <v>2068</v>
      </c>
      <c r="C14" s="1734"/>
      <c r="D14" s="1735"/>
      <c r="E14" s="1734"/>
      <c r="F14" s="1735"/>
      <c r="G14" s="1832">
        <v>0</v>
      </c>
      <c r="H14" s="1833">
        <v>0</v>
      </c>
      <c r="I14" s="1736">
        <f t="shared" si="0"/>
        <v>0</v>
      </c>
      <c r="J14" s="1737">
        <f t="shared" si="1"/>
        <v>0</v>
      </c>
      <c r="K14" s="1773"/>
      <c r="L14" s="1774"/>
    </row>
    <row r="15" spans="1:12">
      <c r="A15" s="1714">
        <v>2200</v>
      </c>
      <c r="B15" s="1761" t="s">
        <v>2069</v>
      </c>
      <c r="C15" s="1734"/>
      <c r="D15" s="1735"/>
      <c r="E15" s="1734"/>
      <c r="F15" s="1735"/>
      <c r="G15" s="1832">
        <v>0</v>
      </c>
      <c r="H15" s="1833">
        <v>0</v>
      </c>
      <c r="I15" s="1738">
        <f t="shared" si="0"/>
        <v>0</v>
      </c>
      <c r="J15" s="1739">
        <f t="shared" si="1"/>
        <v>0</v>
      </c>
      <c r="K15" s="1773"/>
      <c r="L15" s="1774"/>
    </row>
    <row r="16" spans="1:12">
      <c r="A16" s="1714">
        <v>2300</v>
      </c>
      <c r="B16" s="1761" t="s">
        <v>2070</v>
      </c>
      <c r="C16" s="1734"/>
      <c r="D16" s="1735"/>
      <c r="E16" s="1734"/>
      <c r="F16" s="1735"/>
      <c r="G16" s="1832">
        <v>0</v>
      </c>
      <c r="H16" s="1833">
        <v>0</v>
      </c>
      <c r="I16" s="1738">
        <f t="shared" si="0"/>
        <v>0</v>
      </c>
      <c r="J16" s="1739">
        <f t="shared" si="1"/>
        <v>0</v>
      </c>
      <c r="K16" s="1773"/>
      <c r="L16" s="1774"/>
    </row>
    <row r="17" spans="1:12">
      <c r="A17" s="1714">
        <v>2400</v>
      </c>
      <c r="B17" s="1761" t="s">
        <v>2071</v>
      </c>
      <c r="C17" s="1734"/>
      <c r="D17" s="1735"/>
      <c r="E17" s="1734"/>
      <c r="F17" s="1735"/>
      <c r="G17" s="1832">
        <v>0</v>
      </c>
      <c r="H17" s="1833">
        <v>0</v>
      </c>
      <c r="I17" s="1738">
        <f t="shared" si="0"/>
        <v>0</v>
      </c>
      <c r="J17" s="1739">
        <f t="shared" si="1"/>
        <v>0</v>
      </c>
      <c r="K17" s="1773"/>
      <c r="L17" s="1774"/>
    </row>
    <row r="18" spans="1:12">
      <c r="A18" s="1714">
        <v>2500</v>
      </c>
      <c r="B18" s="1762" t="s">
        <v>2072</v>
      </c>
      <c r="C18" s="1734"/>
      <c r="D18" s="1735"/>
      <c r="E18" s="1734"/>
      <c r="F18" s="1735"/>
      <c r="G18" s="1832">
        <v>0</v>
      </c>
      <c r="H18" s="1833">
        <v>0</v>
      </c>
      <c r="I18" s="1740">
        <f t="shared" si="0"/>
        <v>0</v>
      </c>
      <c r="J18" s="1741">
        <f t="shared" si="1"/>
        <v>0</v>
      </c>
      <c r="K18" s="1773"/>
      <c r="L18" s="1774"/>
    </row>
    <row r="19" spans="1:12" ht="48" customHeight="1">
      <c r="A19" s="1714">
        <v>3000</v>
      </c>
      <c r="B19" s="1778" t="s">
        <v>2161</v>
      </c>
      <c r="C19" s="1734"/>
      <c r="D19" s="1735"/>
      <c r="E19" s="1734"/>
      <c r="F19" s="1735"/>
      <c r="G19" s="1832">
        <v>0</v>
      </c>
      <c r="H19" s="1833">
        <v>0</v>
      </c>
      <c r="I19" s="1731">
        <f t="shared" si="0"/>
        <v>0</v>
      </c>
      <c r="J19" s="1732">
        <f t="shared" si="1"/>
        <v>0</v>
      </c>
      <c r="K19" s="1773"/>
      <c r="L19" s="1774"/>
    </row>
    <row r="20" spans="1:12" ht="37.5" customHeight="1">
      <c r="A20" s="1714">
        <v>4000</v>
      </c>
      <c r="B20" s="1763" t="s">
        <v>2073</v>
      </c>
      <c r="C20" s="1734"/>
      <c r="D20" s="1735"/>
      <c r="E20" s="1734"/>
      <c r="F20" s="1735"/>
      <c r="G20" s="1832">
        <v>0</v>
      </c>
      <c r="H20" s="1833">
        <v>0</v>
      </c>
      <c r="I20" s="1731">
        <f t="shared" si="0"/>
        <v>0</v>
      </c>
      <c r="J20" s="1732">
        <f t="shared" si="1"/>
        <v>0</v>
      </c>
      <c r="K20" s="1773"/>
      <c r="L20" s="1774"/>
    </row>
    <row r="21" spans="1:12" ht="32.25" customHeight="1">
      <c r="A21" s="1714">
        <v>5000</v>
      </c>
      <c r="B21" s="1763" t="s">
        <v>2074</v>
      </c>
      <c r="C21" s="1734"/>
      <c r="D21" s="1735"/>
      <c r="E21" s="1734"/>
      <c r="F21" s="1735"/>
      <c r="G21" s="1832">
        <v>0</v>
      </c>
      <c r="H21" s="1833">
        <v>0</v>
      </c>
      <c r="I21" s="1731">
        <f t="shared" si="0"/>
        <v>0</v>
      </c>
      <c r="J21" s="1732">
        <f t="shared" si="1"/>
        <v>0</v>
      </c>
      <c r="K21" s="1773"/>
      <c r="L21" s="1774"/>
    </row>
    <row r="22" spans="1:12" ht="87.75" customHeight="1">
      <c r="A22" s="1714">
        <v>6000</v>
      </c>
      <c r="B22" s="1763" t="s">
        <v>2162</v>
      </c>
      <c r="C22" s="1734"/>
      <c r="D22" s="1735"/>
      <c r="E22" s="1734"/>
      <c r="F22" s="1735"/>
      <c r="G22" s="1832">
        <v>0</v>
      </c>
      <c r="H22" s="1833">
        <v>0</v>
      </c>
      <c r="I22" s="1731">
        <f t="shared" si="0"/>
        <v>0</v>
      </c>
      <c r="J22" s="1732">
        <f t="shared" si="1"/>
        <v>0</v>
      </c>
      <c r="K22" s="1773"/>
      <c r="L22" s="1774"/>
    </row>
    <row r="23" spans="1:12" ht="49.5" customHeight="1">
      <c r="A23" s="1714">
        <v>7000</v>
      </c>
      <c r="B23" s="1763" t="s">
        <v>2179</v>
      </c>
      <c r="C23" s="1734"/>
      <c r="D23" s="1735"/>
      <c r="E23" s="1734"/>
      <c r="F23" s="1735"/>
      <c r="G23" s="1832">
        <v>0</v>
      </c>
      <c r="H23" s="1833">
        <v>0</v>
      </c>
      <c r="I23" s="1731">
        <f t="shared" si="0"/>
        <v>0</v>
      </c>
      <c r="J23" s="1732">
        <f t="shared" si="1"/>
        <v>0</v>
      </c>
      <c r="K23" s="1773"/>
      <c r="L23" s="1774"/>
    </row>
    <row r="24" spans="1:12" ht="19.149999999999999" customHeight="1">
      <c r="A24" s="1714">
        <v>8000</v>
      </c>
      <c r="B24" s="1730" t="s">
        <v>2163</v>
      </c>
      <c r="C24" s="1731">
        <f t="shared" ref="C24:H24" si="4">+C25+C26+C32</f>
        <v>0</v>
      </c>
      <c r="D24" s="1732">
        <f t="shared" si="4"/>
        <v>0</v>
      </c>
      <c r="E24" s="1731">
        <f t="shared" si="4"/>
        <v>0</v>
      </c>
      <c r="F24" s="1733">
        <f t="shared" si="4"/>
        <v>0</v>
      </c>
      <c r="G24" s="1823">
        <f t="shared" si="4"/>
        <v>0</v>
      </c>
      <c r="H24" s="1824">
        <f t="shared" si="4"/>
        <v>0</v>
      </c>
      <c r="I24" s="1731">
        <f t="shared" si="0"/>
        <v>0</v>
      </c>
      <c r="J24" s="1732">
        <f t="shared" si="1"/>
        <v>0</v>
      </c>
      <c r="K24" s="1771" t="s">
        <v>2130</v>
      </c>
      <c r="L24" s="1772" t="s">
        <v>2130</v>
      </c>
    </row>
    <row r="25" spans="1:12" ht="29.25" customHeight="1">
      <c r="A25" s="1714">
        <v>8100</v>
      </c>
      <c r="B25" s="1764" t="s">
        <v>2075</v>
      </c>
      <c r="C25" s="1734"/>
      <c r="D25" s="1735"/>
      <c r="E25" s="1734"/>
      <c r="F25" s="1735"/>
      <c r="G25" s="1832">
        <v>0</v>
      </c>
      <c r="H25" s="1833">
        <v>0</v>
      </c>
      <c r="I25" s="1742">
        <f t="shared" si="0"/>
        <v>0</v>
      </c>
      <c r="J25" s="1743">
        <f t="shared" si="1"/>
        <v>0</v>
      </c>
      <c r="K25" s="1773"/>
      <c r="L25" s="1774"/>
    </row>
    <row r="26" spans="1:12" ht="35.25" customHeight="1">
      <c r="A26" s="1714">
        <v>8200</v>
      </c>
      <c r="B26" s="1744" t="s">
        <v>2076</v>
      </c>
      <c r="C26" s="1731">
        <f t="shared" ref="C26:H26" si="5">+C27+C28+C29+C30+C31</f>
        <v>0</v>
      </c>
      <c r="D26" s="1732">
        <f t="shared" si="5"/>
        <v>0</v>
      </c>
      <c r="E26" s="1731">
        <f t="shared" si="5"/>
        <v>0</v>
      </c>
      <c r="F26" s="1733">
        <f t="shared" si="5"/>
        <v>0</v>
      </c>
      <c r="G26" s="1823">
        <f t="shared" si="5"/>
        <v>0</v>
      </c>
      <c r="H26" s="1824">
        <f t="shared" si="5"/>
        <v>0</v>
      </c>
      <c r="I26" s="1731">
        <f t="shared" si="0"/>
        <v>0</v>
      </c>
      <c r="J26" s="1732">
        <f t="shared" si="1"/>
        <v>0</v>
      </c>
      <c r="K26" s="1771" t="s">
        <v>2130</v>
      </c>
      <c r="L26" s="1772" t="s">
        <v>2130</v>
      </c>
    </row>
    <row r="27" spans="1:12" ht="30.75" customHeight="1">
      <c r="A27" s="1714">
        <v>8210</v>
      </c>
      <c r="B27" s="1765" t="s">
        <v>2077</v>
      </c>
      <c r="C27" s="1734"/>
      <c r="D27" s="1735"/>
      <c r="E27" s="1734"/>
      <c r="F27" s="1735"/>
      <c r="G27" s="1832">
        <v>0</v>
      </c>
      <c r="H27" s="1833">
        <v>0</v>
      </c>
      <c r="I27" s="1745">
        <f t="shared" si="0"/>
        <v>0</v>
      </c>
      <c r="J27" s="1746">
        <f t="shared" si="1"/>
        <v>0</v>
      </c>
      <c r="K27" s="1773"/>
      <c r="L27" s="1774"/>
    </row>
    <row r="28" spans="1:12">
      <c r="A28" s="1714">
        <v>8220</v>
      </c>
      <c r="B28" s="1761" t="s">
        <v>2078</v>
      </c>
      <c r="C28" s="1734"/>
      <c r="D28" s="1735"/>
      <c r="E28" s="1734"/>
      <c r="F28" s="1735"/>
      <c r="G28" s="1832">
        <v>0</v>
      </c>
      <c r="H28" s="1833">
        <v>0</v>
      </c>
      <c r="I28" s="1747">
        <f t="shared" si="0"/>
        <v>0</v>
      </c>
      <c r="J28" s="1748">
        <f t="shared" si="1"/>
        <v>0</v>
      </c>
      <c r="K28" s="1773"/>
      <c r="L28" s="1774"/>
    </row>
    <row r="29" spans="1:12" ht="30.75" customHeight="1">
      <c r="A29" s="1714">
        <v>8230</v>
      </c>
      <c r="B29" s="1761" t="s">
        <v>2079</v>
      </c>
      <c r="C29" s="1734"/>
      <c r="D29" s="1735"/>
      <c r="E29" s="1734"/>
      <c r="F29" s="1735"/>
      <c r="G29" s="1832">
        <v>0</v>
      </c>
      <c r="H29" s="1833">
        <v>0</v>
      </c>
      <c r="I29" s="1747">
        <f t="shared" si="0"/>
        <v>0</v>
      </c>
      <c r="J29" s="1748">
        <f t="shared" si="1"/>
        <v>0</v>
      </c>
      <c r="K29" s="1773"/>
      <c r="L29" s="1774"/>
    </row>
    <row r="30" spans="1:12">
      <c r="A30" s="1714">
        <v>8240</v>
      </c>
      <c r="B30" s="1761" t="s">
        <v>2080</v>
      </c>
      <c r="C30" s="1734"/>
      <c r="D30" s="1735"/>
      <c r="E30" s="1734"/>
      <c r="F30" s="1735"/>
      <c r="G30" s="1832">
        <v>0</v>
      </c>
      <c r="H30" s="1833">
        <v>0</v>
      </c>
      <c r="I30" s="1747">
        <f t="shared" si="0"/>
        <v>0</v>
      </c>
      <c r="J30" s="1748">
        <f t="shared" si="1"/>
        <v>0</v>
      </c>
      <c r="K30" s="1773"/>
      <c r="L30" s="1774"/>
    </row>
    <row r="31" spans="1:12">
      <c r="A31" s="1714">
        <v>8250</v>
      </c>
      <c r="B31" s="1761" t="s">
        <v>2081</v>
      </c>
      <c r="C31" s="1734"/>
      <c r="D31" s="1735"/>
      <c r="E31" s="1734"/>
      <c r="F31" s="1735"/>
      <c r="G31" s="1832">
        <v>0</v>
      </c>
      <c r="H31" s="1833">
        <v>0</v>
      </c>
      <c r="I31" s="1747">
        <f t="shared" si="0"/>
        <v>0</v>
      </c>
      <c r="J31" s="1748">
        <f t="shared" si="1"/>
        <v>0</v>
      </c>
      <c r="K31" s="1773"/>
      <c r="L31" s="1774"/>
    </row>
    <row r="32" spans="1:12" ht="18" customHeight="1" thickBot="1">
      <c r="A32" s="1714">
        <v>8300</v>
      </c>
      <c r="B32" s="1766" t="s">
        <v>2082</v>
      </c>
      <c r="C32" s="1734"/>
      <c r="D32" s="1735"/>
      <c r="E32" s="1734"/>
      <c r="F32" s="1735"/>
      <c r="G32" s="1832">
        <v>0</v>
      </c>
      <c r="H32" s="1833">
        <v>0</v>
      </c>
      <c r="I32" s="1749">
        <f t="shared" si="0"/>
        <v>0</v>
      </c>
      <c r="J32" s="1750">
        <f t="shared" si="1"/>
        <v>0</v>
      </c>
      <c r="K32" s="1773"/>
      <c r="L32" s="1774"/>
    </row>
    <row r="33" spans="1:12" ht="16.5" thickBot="1">
      <c r="A33" s="1714">
        <v>9999</v>
      </c>
      <c r="B33" s="1751" t="s">
        <v>2083</v>
      </c>
      <c r="C33" s="1752">
        <f t="shared" ref="C33:H33" si="6">+C9+C13+C19+C20+C21+C22+C23+C24</f>
        <v>0</v>
      </c>
      <c r="D33" s="1753">
        <f t="shared" si="6"/>
        <v>0</v>
      </c>
      <c r="E33" s="1754">
        <f t="shared" si="6"/>
        <v>0</v>
      </c>
      <c r="F33" s="1755">
        <f t="shared" si="6"/>
        <v>0</v>
      </c>
      <c r="G33" s="1825">
        <f t="shared" si="6"/>
        <v>0</v>
      </c>
      <c r="H33" s="1826">
        <f t="shared" si="6"/>
        <v>0</v>
      </c>
      <c r="I33" s="1752">
        <f t="shared" si="0"/>
        <v>0</v>
      </c>
      <c r="J33" s="1753">
        <f t="shared" si="1"/>
        <v>0</v>
      </c>
      <c r="K33" s="1775" t="s">
        <v>2130</v>
      </c>
      <c r="L33" s="1776" t="s">
        <v>2130</v>
      </c>
    </row>
    <row r="35" spans="1:12">
      <c r="A35" s="1714">
        <v>99999</v>
      </c>
      <c r="B35" s="1756" t="s">
        <v>2084</v>
      </c>
      <c r="C35" s="1757">
        <f t="shared" ref="C35:J35" si="7">+ABS(C8)-ABS(C33)</f>
        <v>933011</v>
      </c>
      <c r="D35" s="1757">
        <f t="shared" si="7"/>
        <v>0</v>
      </c>
      <c r="E35" s="1757">
        <f t="shared" si="7"/>
        <v>0</v>
      </c>
      <c r="F35" s="1757">
        <f t="shared" si="7"/>
        <v>0</v>
      </c>
      <c r="G35" s="1831">
        <v>0</v>
      </c>
      <c r="H35" s="1831">
        <v>0</v>
      </c>
      <c r="I35" s="1757">
        <f t="shared" si="7"/>
        <v>933011</v>
      </c>
      <c r="J35" s="1757">
        <f t="shared" si="7"/>
        <v>0</v>
      </c>
      <c r="K35" s="1757"/>
    </row>
    <row r="36" spans="1:12">
      <c r="A36" s="1758" t="s">
        <v>1963</v>
      </c>
    </row>
  </sheetData>
  <sheetProtection password="81B0" sheet="1"/>
  <mergeCells count="7">
    <mergeCell ref="B6:B7"/>
    <mergeCell ref="C6:C7"/>
    <mergeCell ref="E6:E7"/>
    <mergeCell ref="I6:I7"/>
    <mergeCell ref="K6:K7"/>
    <mergeCell ref="L6:L7"/>
    <mergeCell ref="G6:G7"/>
  </mergeCells>
  <conditionalFormatting sqref="C5:J5">
    <cfRule type="cellIs" dxfId="19" priority="3" operator="equal">
      <formula>"НЕРАВНЕНИЕ!"</formula>
    </cfRule>
  </conditionalFormatting>
  <conditionalFormatting sqref="K5">
    <cfRule type="cellIs" dxfId="18" priority="2" operator="equal">
      <formula>"НЕРАВНЕНИЕ!"</formula>
    </cfRule>
  </conditionalFormatting>
  <dataValidations count="1">
    <dataValidation type="whole" operator="greaterThanOrEqual" allowBlank="1" showInputMessage="1" showErrorMessage="1" error="Въвежда се цяло положително число!" sqref="C27:H32 C25:H25 C14:H23 C10:H12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RowHeight="12.75"/>
  <cols>
    <col min="1" max="1" width="0" style="1546" hidden="1" customWidth="1"/>
    <col min="2" max="2" width="53.85546875" style="1546" customWidth="1"/>
    <col min="3" max="3" width="5.7109375" style="1546" customWidth="1"/>
    <col min="4" max="4" width="15.7109375" style="1546" customWidth="1"/>
    <col min="5" max="5" width="15" style="1546" customWidth="1"/>
    <col min="6" max="14" width="14.7109375" style="1546" hidden="1" customWidth="1"/>
    <col min="15" max="15" width="17.7109375" style="1546" hidden="1" customWidth="1"/>
    <col min="16" max="16384" width="9.140625" style="1546"/>
  </cols>
  <sheetData>
    <row r="1" spans="1:15" ht="37.5" customHeight="1">
      <c r="A1" s="1544">
        <v>1</v>
      </c>
      <c r="B1" s="2027" t="str">
        <f>CONCATENATE("ОЧАКВАНО ИЗПЪЛНЕНИЕ НА БЮДЖЕТА за ", OTCHET!$C$3, " година")</f>
        <v>ОЧАКВАНО ИЗПЪЛНЕНИЕ НА БЮДЖЕТА за 2025 година</v>
      </c>
      <c r="C1" s="2027"/>
      <c r="D1" s="2027"/>
      <c r="E1" s="2027"/>
      <c r="F1" s="1545"/>
      <c r="G1" s="1545"/>
      <c r="H1" s="1545"/>
      <c r="I1" s="1545"/>
      <c r="J1" s="1545"/>
      <c r="K1" s="1545"/>
      <c r="L1" s="1545"/>
      <c r="M1" s="1545"/>
      <c r="N1" s="1545"/>
      <c r="O1" s="1545"/>
    </row>
    <row r="2" spans="1:15" ht="18" customHeight="1">
      <c r="A2" s="1544">
        <v>1</v>
      </c>
      <c r="B2" s="1547" t="str">
        <f>CONCATENATE("на ОБЩИНА :  ",$C$2)</f>
        <v>на ОБЩИНА :  Велико Търново</v>
      </c>
      <c r="C2" s="1548" t="str">
        <f>OTCHET!$B$12</f>
        <v>Велико Търново</v>
      </c>
      <c r="D2" s="1549"/>
      <c r="E2" s="1549"/>
      <c r="F2" s="1545"/>
      <c r="G2" s="1545"/>
      <c r="H2" s="1545"/>
      <c r="I2" s="1545"/>
      <c r="J2" s="1545"/>
      <c r="K2" s="1545"/>
      <c r="L2" s="1545"/>
      <c r="M2" s="1545"/>
      <c r="N2" s="1545"/>
      <c r="O2" s="1545"/>
    </row>
    <row r="3" spans="1:15" ht="18" customHeight="1" thickBot="1">
      <c r="A3" s="1544"/>
      <c r="B3" s="1547" t="str">
        <f>CONCATENATE("Код по ЕБК  :  ",$C$3)</f>
        <v>Код по ЕБК  :  5401</v>
      </c>
      <c r="C3" s="1550" t="str">
        <f>OTCHET!$F$12</f>
        <v>5401</v>
      </c>
      <c r="D3" s="1549"/>
      <c r="E3" s="1549"/>
      <c r="F3" s="1551"/>
      <c r="G3" s="1551"/>
      <c r="H3" s="1551"/>
      <c r="I3" s="1551"/>
      <c r="J3" s="1551"/>
      <c r="K3" s="1551"/>
      <c r="L3" s="1551"/>
      <c r="M3" s="1551"/>
      <c r="N3" s="1551"/>
      <c r="O3" s="1551"/>
    </row>
    <row r="4" spans="1:15" ht="64.5" customHeight="1" thickBot="1">
      <c r="A4" s="1544">
        <v>1</v>
      </c>
      <c r="B4" s="2028" t="s">
        <v>1923</v>
      </c>
      <c r="C4" s="2031" t="s">
        <v>62</v>
      </c>
      <c r="D4" s="1552" t="str">
        <f>CONCATENATE("Уточнен план за ", OTCHET!$C$3, " г.")</f>
        <v>Уточнен план за 2025 г.</v>
      </c>
      <c r="E4" s="1553" t="s">
        <v>1924</v>
      </c>
      <c r="F4" s="2034" t="str">
        <f>CONCATENATE("Очаквано изпълнение на бюджета по месеци за ",OTCHET!$C$3, "г. (месечно изменение)")</f>
        <v>Очаквано изпълнение на бюджета по месеци за 2025г. (месечно изменение)</v>
      </c>
      <c r="G4" s="2035"/>
      <c r="H4" s="2035"/>
      <c r="I4" s="2035"/>
      <c r="J4" s="2035"/>
      <c r="K4" s="2035"/>
      <c r="L4" s="2035"/>
      <c r="M4" s="2035"/>
      <c r="N4" s="2036"/>
      <c r="O4" s="2037" t="str">
        <f>CONCATENATE("Очаквано изпълнение за ", OTCHET!$C$3, " г. – общо")</f>
        <v>Очаквано изпълнение за 2025 г. – общо</v>
      </c>
    </row>
    <row r="5" spans="1:15" ht="12.75" hidden="1" customHeight="1">
      <c r="A5" s="1544">
        <v>1</v>
      </c>
      <c r="B5" s="2029"/>
      <c r="C5" s="2032"/>
      <c r="D5" s="1554">
        <v>0</v>
      </c>
      <c r="E5" s="1555">
        <v>3</v>
      </c>
      <c r="F5" s="1556">
        <v>4</v>
      </c>
      <c r="G5" s="1556">
        <v>5</v>
      </c>
      <c r="H5" s="1556">
        <v>6</v>
      </c>
      <c r="I5" s="1556">
        <v>7</v>
      </c>
      <c r="J5" s="1556">
        <v>8</v>
      </c>
      <c r="K5" s="1556">
        <v>9</v>
      </c>
      <c r="L5" s="1556">
        <v>10</v>
      </c>
      <c r="M5" s="1556">
        <v>11</v>
      </c>
      <c r="N5" s="1557">
        <v>12</v>
      </c>
      <c r="O5" s="2038"/>
    </row>
    <row r="6" spans="1:15" ht="26.25" thickBot="1">
      <c r="A6" s="1544">
        <v>1</v>
      </c>
      <c r="B6" s="2029"/>
      <c r="C6" s="2032"/>
      <c r="D6" s="1558"/>
      <c r="E6" s="1559" t="str">
        <f>OTCHET!$F$10</f>
        <v>октомври</v>
      </c>
      <c r="F6" s="1560" t="s">
        <v>1631</v>
      </c>
      <c r="G6" s="1560" t="s">
        <v>1632</v>
      </c>
      <c r="H6" s="1560" t="s">
        <v>1633</v>
      </c>
      <c r="I6" s="1560" t="s">
        <v>1634</v>
      </c>
      <c r="J6" s="1560" t="s">
        <v>1635</v>
      </c>
      <c r="K6" s="1560" t="s">
        <v>1636</v>
      </c>
      <c r="L6" s="1560" t="s">
        <v>1637</v>
      </c>
      <c r="M6" s="1560" t="s">
        <v>1638</v>
      </c>
      <c r="N6" s="1561" t="s">
        <v>1639</v>
      </c>
      <c r="O6" s="1641" t="s">
        <v>1967</v>
      </c>
    </row>
    <row r="7" spans="1:15" ht="13.5" thickBot="1">
      <c r="A7" s="1544">
        <v>1</v>
      </c>
      <c r="B7" s="2030"/>
      <c r="C7" s="2033"/>
      <c r="D7" s="1562" t="s">
        <v>171</v>
      </c>
      <c r="E7" s="1563" t="s">
        <v>172</v>
      </c>
      <c r="F7" s="1564" t="s">
        <v>703</v>
      </c>
      <c r="G7" s="1564" t="s">
        <v>704</v>
      </c>
      <c r="H7" s="1564" t="s">
        <v>683</v>
      </c>
      <c r="I7" s="1564" t="s">
        <v>853</v>
      </c>
      <c r="J7" s="1564" t="s">
        <v>854</v>
      </c>
      <c r="K7" s="1564" t="s">
        <v>855</v>
      </c>
      <c r="L7" s="1564" t="s">
        <v>1925</v>
      </c>
      <c r="M7" s="1564" t="s">
        <v>1926</v>
      </c>
      <c r="N7" s="1564" t="s">
        <v>1927</v>
      </c>
      <c r="O7" s="1565"/>
    </row>
    <row r="8" spans="1:15" ht="25.5">
      <c r="A8" s="1544">
        <v>1</v>
      </c>
      <c r="B8" s="1566" t="s">
        <v>1928</v>
      </c>
      <c r="C8" s="1647">
        <v>9990</v>
      </c>
      <c r="D8" s="1567">
        <f>OTCHET!E167</f>
        <v>18052</v>
      </c>
      <c r="E8" s="1567">
        <f>OTCHET!L167</f>
        <v>18052</v>
      </c>
      <c r="F8" s="1642"/>
      <c r="G8" s="1642"/>
      <c r="H8" s="1642"/>
      <c r="I8" s="1642"/>
      <c r="J8" s="1642"/>
      <c r="K8" s="1642"/>
      <c r="L8" s="1642"/>
      <c r="M8" s="1642">
        <v>0</v>
      </c>
      <c r="N8" s="1642">
        <v>0</v>
      </c>
      <c r="O8" s="1568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18052</v>
      </c>
    </row>
    <row r="9" spans="1:15">
      <c r="A9" s="1544">
        <v>1</v>
      </c>
      <c r="B9" s="1569" t="s">
        <v>1929</v>
      </c>
      <c r="C9" s="1570"/>
      <c r="D9" s="1571"/>
      <c r="E9" s="1571"/>
      <c r="F9" s="1571"/>
      <c r="G9" s="1571"/>
      <c r="H9" s="1571"/>
      <c r="I9" s="1571"/>
      <c r="J9" s="1571"/>
      <c r="K9" s="1571"/>
      <c r="L9" s="1571"/>
      <c r="M9" s="1571"/>
      <c r="N9" s="1571"/>
      <c r="O9" s="1572"/>
    </row>
    <row r="10" spans="1:15" ht="25.5">
      <c r="A10" s="1544"/>
      <c r="B10" s="1573" t="s">
        <v>1930</v>
      </c>
      <c r="C10" s="1574">
        <v>1304</v>
      </c>
      <c r="D10" s="1575">
        <f>OTCHET!$E$56</f>
        <v>0</v>
      </c>
      <c r="E10" s="1575">
        <f>OTCHET!$L$56</f>
        <v>0</v>
      </c>
      <c r="F10" s="1576"/>
      <c r="G10" s="1576"/>
      <c r="H10" s="1576"/>
      <c r="I10" s="1576"/>
      <c r="J10" s="1576"/>
      <c r="K10" s="1576"/>
      <c r="L10" s="1576"/>
      <c r="M10" s="1576"/>
      <c r="N10" s="1576"/>
      <c r="O10" s="1572">
        <f>SUM(E10:N10)</f>
        <v>0</v>
      </c>
    </row>
    <row r="11" spans="1:15">
      <c r="A11" s="1577"/>
      <c r="B11" s="1578" t="s">
        <v>157</v>
      </c>
      <c r="C11" s="1574">
        <v>2400</v>
      </c>
      <c r="D11" s="1575">
        <f>OTCHET!$E$74</f>
        <v>0</v>
      </c>
      <c r="E11" s="1575">
        <f>OTCHET!$L$74</f>
        <v>0</v>
      </c>
      <c r="F11" s="1579"/>
      <c r="G11" s="1579"/>
      <c r="H11" s="1579"/>
      <c r="I11" s="1579"/>
      <c r="J11" s="1579"/>
      <c r="K11" s="1579"/>
      <c r="L11" s="1579"/>
      <c r="M11" s="1579">
        <v>0</v>
      </c>
      <c r="N11" s="1579">
        <v>0</v>
      </c>
      <c r="O11" s="1572">
        <f t="shared" ref="O11:O18" si="0">SUM(E11:N11)</f>
        <v>0</v>
      </c>
    </row>
    <row r="12" spans="1:15">
      <c r="A12" s="1577"/>
      <c r="B12" s="1578" t="s">
        <v>516</v>
      </c>
      <c r="C12" s="1574">
        <v>2500</v>
      </c>
      <c r="D12" s="1571">
        <f>OTCHET!$E$90</f>
        <v>0</v>
      </c>
      <c r="E12" s="1571">
        <f>OTCHET!$L$90</f>
        <v>0</v>
      </c>
      <c r="F12" s="1579"/>
      <c r="G12" s="1579"/>
      <c r="H12" s="1579"/>
      <c r="I12" s="1579"/>
      <c r="J12" s="1579"/>
      <c r="K12" s="1579"/>
      <c r="L12" s="1579"/>
      <c r="M12" s="1579"/>
      <c r="N12" s="1579"/>
      <c r="O12" s="1572">
        <f t="shared" si="0"/>
        <v>0</v>
      </c>
    </row>
    <row r="13" spans="1:15">
      <c r="A13" s="1577">
        <v>0</v>
      </c>
      <c r="B13" s="1580" t="s">
        <v>1931</v>
      </c>
      <c r="C13" s="1574">
        <v>4000</v>
      </c>
      <c r="D13" s="1571">
        <f>OTCHET!$E$123</f>
        <v>0</v>
      </c>
      <c r="E13" s="1571">
        <f>OTCHET!$L$123</f>
        <v>0</v>
      </c>
      <c r="F13" s="1579"/>
      <c r="G13" s="1579"/>
      <c r="H13" s="1579"/>
      <c r="I13" s="1579"/>
      <c r="J13" s="1579"/>
      <c r="K13" s="1579"/>
      <c r="L13" s="1579"/>
      <c r="M13" s="1579"/>
      <c r="N13" s="1579"/>
      <c r="O13" s="1572">
        <f t="shared" si="0"/>
        <v>0</v>
      </c>
    </row>
    <row r="14" spans="1:15">
      <c r="A14" s="1577">
        <v>0</v>
      </c>
      <c r="B14" s="1581" t="s">
        <v>725</v>
      </c>
      <c r="C14" s="1574">
        <v>4100</v>
      </c>
      <c r="D14" s="1575">
        <f>OTCHET!$E$135</f>
        <v>0</v>
      </c>
      <c r="E14" s="1575">
        <f>OTCHET!$L$135</f>
        <v>0</v>
      </c>
      <c r="F14" s="1576"/>
      <c r="G14" s="1576"/>
      <c r="H14" s="1576"/>
      <c r="I14" s="1576"/>
      <c r="J14" s="1576"/>
      <c r="K14" s="1576"/>
      <c r="L14" s="1576"/>
      <c r="M14" s="1576"/>
      <c r="N14" s="1576"/>
      <c r="O14" s="1572">
        <f t="shared" si="0"/>
        <v>0</v>
      </c>
    </row>
    <row r="15" spans="1:15">
      <c r="A15" s="1577">
        <v>0</v>
      </c>
      <c r="B15" s="1582" t="s">
        <v>328</v>
      </c>
      <c r="C15" s="1574">
        <v>4500</v>
      </c>
      <c r="D15" s="1571">
        <f>OTCHET!$E$137</f>
        <v>18052</v>
      </c>
      <c r="E15" s="1571">
        <f>OTCHET!$L$137</f>
        <v>18052</v>
      </c>
      <c r="F15" s="1579"/>
      <c r="G15" s="1579"/>
      <c r="H15" s="1579"/>
      <c r="I15" s="1579"/>
      <c r="J15" s="1579"/>
      <c r="K15" s="1579"/>
      <c r="L15" s="1579"/>
      <c r="M15" s="1579">
        <v>0</v>
      </c>
      <c r="N15" s="1579">
        <v>0</v>
      </c>
      <c r="O15" s="1572">
        <f t="shared" si="0"/>
        <v>18052</v>
      </c>
    </row>
    <row r="16" spans="1:15">
      <c r="A16" s="1577">
        <v>0</v>
      </c>
      <c r="B16" s="1582" t="s">
        <v>331</v>
      </c>
      <c r="C16" s="1574">
        <v>4600</v>
      </c>
      <c r="D16" s="1571">
        <f>OTCHET!$E$140</f>
        <v>0</v>
      </c>
      <c r="E16" s="1571">
        <f>OTCHET!$L$140</f>
        <v>0</v>
      </c>
      <c r="F16" s="1579"/>
      <c r="G16" s="1579"/>
      <c r="H16" s="1579"/>
      <c r="I16" s="1579"/>
      <c r="J16" s="1579"/>
      <c r="K16" s="1579"/>
      <c r="L16" s="1579"/>
      <c r="M16" s="1579"/>
      <c r="N16" s="1579"/>
      <c r="O16" s="1572">
        <f t="shared" si="0"/>
        <v>0</v>
      </c>
    </row>
    <row r="17" spans="1:15" ht="25.5">
      <c r="A17" s="1577">
        <v>0</v>
      </c>
      <c r="B17" s="1582" t="s">
        <v>257</v>
      </c>
      <c r="C17" s="1574">
        <v>4700</v>
      </c>
      <c r="D17" s="1571">
        <f>OTCHET!$E$149</f>
        <v>0</v>
      </c>
      <c r="E17" s="1571">
        <f>OTCHET!$L$149</f>
        <v>0</v>
      </c>
      <c r="F17" s="1579"/>
      <c r="G17" s="1579"/>
      <c r="H17" s="1579"/>
      <c r="I17" s="1579"/>
      <c r="J17" s="1579"/>
      <c r="K17" s="1579"/>
      <c r="L17" s="1579"/>
      <c r="M17" s="1579"/>
      <c r="N17" s="1579"/>
      <c r="O17" s="1572">
        <f t="shared" si="0"/>
        <v>0</v>
      </c>
    </row>
    <row r="18" spans="1:15" ht="25.5">
      <c r="A18" s="1577">
        <v>0</v>
      </c>
      <c r="B18" s="1583" t="s">
        <v>258</v>
      </c>
      <c r="C18" s="1574">
        <v>4800</v>
      </c>
      <c r="D18" s="1584">
        <f>OTCHET!$E$158</f>
        <v>0</v>
      </c>
      <c r="E18" s="1584">
        <f>OTCHET!$L$158</f>
        <v>0</v>
      </c>
      <c r="F18" s="1585"/>
      <c r="G18" s="1585"/>
      <c r="H18" s="1585"/>
      <c r="I18" s="1585"/>
      <c r="J18" s="1585"/>
      <c r="K18" s="1585"/>
      <c r="L18" s="1585"/>
      <c r="M18" s="1585"/>
      <c r="N18" s="1585"/>
      <c r="O18" s="1572">
        <f t="shared" si="0"/>
        <v>0</v>
      </c>
    </row>
    <row r="19" spans="1:15">
      <c r="A19" s="1544">
        <v>1</v>
      </c>
      <c r="B19" s="1586" t="s">
        <v>1932</v>
      </c>
      <c r="C19" s="1648">
        <v>9991</v>
      </c>
      <c r="D19" s="1587">
        <f>OTCHET!E304</f>
        <v>5133059</v>
      </c>
      <c r="E19" s="1587">
        <f>OTCHET!L304</f>
        <v>3525939</v>
      </c>
      <c r="F19" s="1643"/>
      <c r="G19" s="1643"/>
      <c r="H19" s="1643"/>
      <c r="I19" s="1643"/>
      <c r="J19" s="1643"/>
      <c r="K19" s="1643"/>
      <c r="L19" s="1643"/>
      <c r="M19" s="1643">
        <v>0</v>
      </c>
      <c r="N19" s="1643">
        <v>0</v>
      </c>
      <c r="O19" s="1588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3525939</v>
      </c>
    </row>
    <row r="20" spans="1:15">
      <c r="A20" s="1577"/>
      <c r="B20" s="1569" t="s">
        <v>1933</v>
      </c>
      <c r="C20" s="1589"/>
      <c r="D20" s="1571"/>
      <c r="E20" s="1571"/>
      <c r="F20" s="1571"/>
      <c r="G20" s="1571"/>
      <c r="H20" s="1571"/>
      <c r="I20" s="1571"/>
      <c r="J20" s="1571"/>
      <c r="K20" s="1571"/>
      <c r="L20" s="1571"/>
      <c r="M20" s="1571"/>
      <c r="N20" s="1571"/>
      <c r="O20" s="1572"/>
    </row>
    <row r="21" spans="1:15">
      <c r="A21" s="1577"/>
      <c r="B21" s="1590" t="s">
        <v>1934</v>
      </c>
      <c r="C21" s="1646">
        <v>2000</v>
      </c>
      <c r="D21" s="1591">
        <f>+D22+D23</f>
        <v>0</v>
      </c>
      <c r="E21" s="1591">
        <f>+E22+E23</f>
        <v>0</v>
      </c>
      <c r="F21" s="1591">
        <f t="shared" ref="F21:N21" si="1">+F22+F23</f>
        <v>0</v>
      </c>
      <c r="G21" s="1591">
        <f t="shared" si="1"/>
        <v>0</v>
      </c>
      <c r="H21" s="1591">
        <f t="shared" si="1"/>
        <v>0</v>
      </c>
      <c r="I21" s="1591">
        <f t="shared" si="1"/>
        <v>0</v>
      </c>
      <c r="J21" s="1591">
        <f t="shared" si="1"/>
        <v>0</v>
      </c>
      <c r="K21" s="1591">
        <f t="shared" si="1"/>
        <v>0</v>
      </c>
      <c r="L21" s="1591">
        <f t="shared" si="1"/>
        <v>0</v>
      </c>
      <c r="M21" s="1591">
        <f t="shared" si="1"/>
        <v>0</v>
      </c>
      <c r="N21" s="1591">
        <f t="shared" si="1"/>
        <v>0</v>
      </c>
      <c r="O21" s="1591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577"/>
      <c r="B22" s="1592" t="s">
        <v>1935</v>
      </c>
      <c r="C22" s="1593">
        <v>2100</v>
      </c>
      <c r="D22" s="1571">
        <f>SUM(OTCHET!$E$227,OTCHET!$E$233,OTCHET!$E$243)</f>
        <v>0</v>
      </c>
      <c r="E22" s="1571">
        <f>SUM(OTCHET!$L$227,OTCHET!$L$233,OTCHET!$L$243)</f>
        <v>0</v>
      </c>
      <c r="F22" s="1579"/>
      <c r="G22" s="1579"/>
      <c r="H22" s="1579"/>
      <c r="I22" s="1579"/>
      <c r="J22" s="1579"/>
      <c r="K22" s="1579"/>
      <c r="L22" s="1579"/>
      <c r="M22" s="1579"/>
      <c r="N22" s="1579"/>
      <c r="O22" s="1572">
        <f t="shared" ref="O22:O30" si="2">SUM(E22:N22)</f>
        <v>0</v>
      </c>
    </row>
    <row r="23" spans="1:15">
      <c r="A23" s="1577"/>
      <c r="B23" s="1594" t="s">
        <v>1936</v>
      </c>
      <c r="C23" s="1593">
        <v>2600</v>
      </c>
      <c r="D23" s="1571">
        <f>SUM(OTCHET!$E$236,OTCHET!$E$237,OTCHET!$E$238,OTCHET!$E$239)</f>
        <v>0</v>
      </c>
      <c r="E23" s="1571">
        <f>SUM(OTCHET!$L$236,OTCHET!$L$237,OTCHET!$L$238,OTCHET!$L$239)</f>
        <v>0</v>
      </c>
      <c r="F23" s="1579"/>
      <c r="G23" s="1579"/>
      <c r="H23" s="1579"/>
      <c r="I23" s="1579"/>
      <c r="J23" s="1579"/>
      <c r="K23" s="1579"/>
      <c r="L23" s="1579"/>
      <c r="M23" s="1579"/>
      <c r="N23" s="1579"/>
      <c r="O23" s="1572">
        <f t="shared" si="2"/>
        <v>0</v>
      </c>
    </row>
    <row r="24" spans="1:15" ht="25.5">
      <c r="A24" s="1577">
        <v>0</v>
      </c>
      <c r="B24" s="1592" t="s">
        <v>230</v>
      </c>
      <c r="C24" s="1574">
        <v>4200</v>
      </c>
      <c r="D24" s="1595">
        <f>OTCHET!$E$261</f>
        <v>3447</v>
      </c>
      <c r="E24" s="1595">
        <f>OTCHET!$L$261</f>
        <v>1936</v>
      </c>
      <c r="F24" s="1596"/>
      <c r="G24" s="1596"/>
      <c r="H24" s="1596"/>
      <c r="I24" s="1596"/>
      <c r="J24" s="1596"/>
      <c r="K24" s="1596"/>
      <c r="L24" s="1596"/>
      <c r="M24" s="1596">
        <v>0</v>
      </c>
      <c r="N24" s="1596">
        <v>0</v>
      </c>
      <c r="O24" s="1572">
        <f t="shared" si="2"/>
        <v>1936</v>
      </c>
    </row>
    <row r="25" spans="1:15" ht="25.5">
      <c r="A25" s="1577">
        <v>0</v>
      </c>
      <c r="B25" s="1597" t="s">
        <v>1937</v>
      </c>
      <c r="C25" s="1574">
        <v>4300</v>
      </c>
      <c r="D25" s="1595">
        <f>OTCHET!$E$268</f>
        <v>0</v>
      </c>
      <c r="E25" s="1595">
        <f>OTCHET!$L$268</f>
        <v>0</v>
      </c>
      <c r="F25" s="1596"/>
      <c r="G25" s="1596"/>
      <c r="H25" s="1596"/>
      <c r="I25" s="1596"/>
      <c r="J25" s="1596"/>
      <c r="K25" s="1596"/>
      <c r="L25" s="1596"/>
      <c r="M25" s="1596"/>
      <c r="N25" s="1596"/>
      <c r="O25" s="1572">
        <f t="shared" si="2"/>
        <v>0</v>
      </c>
    </row>
    <row r="26" spans="1:15">
      <c r="A26" s="1577">
        <v>0</v>
      </c>
      <c r="B26" s="1592" t="s">
        <v>241</v>
      </c>
      <c r="C26" s="1574">
        <v>5100</v>
      </c>
      <c r="D26" s="1595">
        <f>OTCHET!$E$278</f>
        <v>79030</v>
      </c>
      <c r="E26" s="1595">
        <f>OTCHET!$L$278</f>
        <v>79030</v>
      </c>
      <c r="F26" s="1596"/>
      <c r="G26" s="1596"/>
      <c r="H26" s="1596"/>
      <c r="I26" s="1596"/>
      <c r="J26" s="1596"/>
      <c r="K26" s="1596"/>
      <c r="L26" s="1596"/>
      <c r="M26" s="1596">
        <v>0</v>
      </c>
      <c r="N26" s="1596">
        <v>0</v>
      </c>
      <c r="O26" s="1572">
        <f t="shared" si="2"/>
        <v>79030</v>
      </c>
    </row>
    <row r="27" spans="1:15">
      <c r="A27" s="1577">
        <v>0</v>
      </c>
      <c r="B27" s="1592" t="s">
        <v>242</v>
      </c>
      <c r="C27" s="1574">
        <v>5200</v>
      </c>
      <c r="D27" s="1595">
        <f>OTCHET!$E$279</f>
        <v>34576</v>
      </c>
      <c r="E27" s="1595">
        <f>OTCHET!$L$279</f>
        <v>34576</v>
      </c>
      <c r="F27" s="1596"/>
      <c r="G27" s="1596"/>
      <c r="H27" s="1596"/>
      <c r="I27" s="1596"/>
      <c r="J27" s="1596"/>
      <c r="K27" s="1596"/>
      <c r="L27" s="1596"/>
      <c r="M27" s="1596">
        <v>0</v>
      </c>
      <c r="N27" s="1596">
        <v>0</v>
      </c>
      <c r="O27" s="1572">
        <f t="shared" si="2"/>
        <v>34576</v>
      </c>
    </row>
    <row r="28" spans="1:15">
      <c r="A28" s="1577">
        <v>0</v>
      </c>
      <c r="B28" s="1592" t="s">
        <v>614</v>
      </c>
      <c r="C28" s="1574">
        <v>5300</v>
      </c>
      <c r="D28" s="1595">
        <f>OTCHET!$E$287</f>
        <v>0</v>
      </c>
      <c r="E28" s="1595">
        <f>OTCHET!$L$287</f>
        <v>0</v>
      </c>
      <c r="F28" s="1596"/>
      <c r="G28" s="1596"/>
      <c r="H28" s="1596"/>
      <c r="I28" s="1596"/>
      <c r="J28" s="1596"/>
      <c r="K28" s="1596"/>
      <c r="L28" s="1596"/>
      <c r="M28" s="1596"/>
      <c r="N28" s="1596"/>
      <c r="O28" s="1572">
        <f t="shared" si="2"/>
        <v>0</v>
      </c>
    </row>
    <row r="29" spans="1:15">
      <c r="A29" s="1577">
        <v>0</v>
      </c>
      <c r="B29" s="1592" t="s">
        <v>672</v>
      </c>
      <c r="C29" s="1574">
        <v>5400</v>
      </c>
      <c r="D29" s="1595">
        <f>OTCHET!$E$290</f>
        <v>0</v>
      </c>
      <c r="E29" s="1595">
        <f>OTCHET!$L$290</f>
        <v>0</v>
      </c>
      <c r="F29" s="1596"/>
      <c r="G29" s="1596"/>
      <c r="H29" s="1596"/>
      <c r="I29" s="1596"/>
      <c r="J29" s="1596"/>
      <c r="K29" s="1596"/>
      <c r="L29" s="1596"/>
      <c r="M29" s="1596"/>
      <c r="N29" s="1596"/>
      <c r="O29" s="1572">
        <f t="shared" si="2"/>
        <v>0</v>
      </c>
    </row>
    <row r="30" spans="1:15">
      <c r="A30" s="1577">
        <v>0</v>
      </c>
      <c r="B30" s="1598" t="s">
        <v>673</v>
      </c>
      <c r="C30" s="1574">
        <v>5500</v>
      </c>
      <c r="D30" s="1599">
        <f>OTCHET!$E$291</f>
        <v>0</v>
      </c>
      <c r="E30" s="1599">
        <f>OTCHET!$L$291</f>
        <v>0</v>
      </c>
      <c r="F30" s="1600"/>
      <c r="G30" s="1600"/>
      <c r="H30" s="1600"/>
      <c r="I30" s="1600"/>
      <c r="J30" s="1600"/>
      <c r="K30" s="1600"/>
      <c r="L30" s="1600"/>
      <c r="M30" s="1600"/>
      <c r="N30" s="1600"/>
      <c r="O30" s="1572">
        <f t="shared" si="2"/>
        <v>0</v>
      </c>
    </row>
    <row r="31" spans="1:15" ht="38.25">
      <c r="A31" s="1601">
        <v>1</v>
      </c>
      <c r="B31" s="1602" t="s">
        <v>1938</v>
      </c>
      <c r="C31" s="1649">
        <v>9992</v>
      </c>
      <c r="D31" s="1587">
        <f>OTCHET!E422+OTCHET!E432</f>
        <v>5115007</v>
      </c>
      <c r="E31" s="1587">
        <f>OTCHET!L422+OTCHET!L432</f>
        <v>4394126</v>
      </c>
      <c r="F31" s="1643"/>
      <c r="G31" s="1643"/>
      <c r="H31" s="1643"/>
      <c r="I31" s="1643"/>
      <c r="J31" s="1643"/>
      <c r="K31" s="1643"/>
      <c r="L31" s="1643"/>
      <c r="M31" s="1643">
        <v>0</v>
      </c>
      <c r="N31" s="1643">
        <v>0</v>
      </c>
      <c r="O31" s="1588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4394126</v>
      </c>
    </row>
    <row r="32" spans="1:15">
      <c r="A32" s="1601">
        <v>1</v>
      </c>
      <c r="B32" s="1603" t="s">
        <v>1929</v>
      </c>
      <c r="C32" s="1604"/>
      <c r="D32" s="1595"/>
      <c r="E32" s="1595"/>
      <c r="F32" s="1595"/>
      <c r="G32" s="1595"/>
      <c r="H32" s="1595"/>
      <c r="I32" s="1595"/>
      <c r="J32" s="1595"/>
      <c r="K32" s="1595"/>
      <c r="L32" s="1595"/>
      <c r="M32" s="1595"/>
      <c r="N32" s="1595"/>
      <c r="O32" s="1572"/>
    </row>
    <row r="33" spans="1:15" ht="25.5">
      <c r="A33" s="1544">
        <v>1</v>
      </c>
      <c r="B33" s="1598" t="s">
        <v>1939</v>
      </c>
      <c r="C33" s="1574">
        <v>7600</v>
      </c>
      <c r="D33" s="1584">
        <f>OTCHET!$E$427</f>
        <v>18446</v>
      </c>
      <c r="E33" s="1584">
        <f>OTCHET!$L$427</f>
        <v>18446</v>
      </c>
      <c r="F33" s="1585"/>
      <c r="G33" s="1585"/>
      <c r="H33" s="1585"/>
      <c r="I33" s="1585"/>
      <c r="J33" s="1585"/>
      <c r="K33" s="1585"/>
      <c r="L33" s="1585"/>
      <c r="M33" s="1585">
        <v>0</v>
      </c>
      <c r="N33" s="1585">
        <v>0</v>
      </c>
      <c r="O33" s="1572">
        <f>SUM(E33:N33)</f>
        <v>18446</v>
      </c>
    </row>
    <row r="34" spans="1:15">
      <c r="A34" s="1544">
        <v>1</v>
      </c>
      <c r="B34" s="1605" t="s">
        <v>1940</v>
      </c>
      <c r="C34" s="1606"/>
      <c r="D34" s="1607">
        <f t="shared" ref="D34:O34" si="3">+D8+D31-D19</f>
        <v>0</v>
      </c>
      <c r="E34" s="1607">
        <f t="shared" si="3"/>
        <v>886239</v>
      </c>
      <c r="F34" s="1607">
        <f t="shared" si="3"/>
        <v>0</v>
      </c>
      <c r="G34" s="1607">
        <f t="shared" si="3"/>
        <v>0</v>
      </c>
      <c r="H34" s="1607">
        <f t="shared" si="3"/>
        <v>0</v>
      </c>
      <c r="I34" s="1607">
        <f t="shared" si="3"/>
        <v>0</v>
      </c>
      <c r="J34" s="1607">
        <f t="shared" si="3"/>
        <v>0</v>
      </c>
      <c r="K34" s="1607">
        <f t="shared" si="3"/>
        <v>0</v>
      </c>
      <c r="L34" s="1607">
        <f t="shared" si="3"/>
        <v>0</v>
      </c>
      <c r="M34" s="1607">
        <f t="shared" si="3"/>
        <v>0</v>
      </c>
      <c r="N34" s="1607">
        <f t="shared" si="3"/>
        <v>0</v>
      </c>
      <c r="O34" s="1607">
        <f t="shared" si="3"/>
        <v>886239</v>
      </c>
    </row>
    <row r="35" spans="1:15" ht="15.75">
      <c r="A35" s="1544">
        <v>1</v>
      </c>
      <c r="B35" s="1608" t="s">
        <v>1941</v>
      </c>
      <c r="C35" s="1609"/>
      <c r="D35" s="1610">
        <f>+D34+D36</f>
        <v>0</v>
      </c>
      <c r="E35" s="1610">
        <f t="shared" ref="E35:O35" si="4">+E34+E36</f>
        <v>0</v>
      </c>
      <c r="F35" s="1610">
        <f t="shared" si="4"/>
        <v>0</v>
      </c>
      <c r="G35" s="1610">
        <f t="shared" si="4"/>
        <v>0</v>
      </c>
      <c r="H35" s="1610">
        <f t="shared" si="4"/>
        <v>0</v>
      </c>
      <c r="I35" s="1610">
        <f t="shared" si="4"/>
        <v>0</v>
      </c>
      <c r="J35" s="1610">
        <f t="shared" si="4"/>
        <v>0</v>
      </c>
      <c r="K35" s="1610">
        <f t="shared" si="4"/>
        <v>0</v>
      </c>
      <c r="L35" s="1610">
        <f t="shared" si="4"/>
        <v>0</v>
      </c>
      <c r="M35" s="1610">
        <f t="shared" si="4"/>
        <v>0</v>
      </c>
      <c r="N35" s="1610">
        <f t="shared" si="4"/>
        <v>0</v>
      </c>
      <c r="O35" s="1610">
        <f t="shared" si="4"/>
        <v>0</v>
      </c>
    </row>
    <row r="36" spans="1:15" ht="25.5">
      <c r="A36" s="1611">
        <v>1</v>
      </c>
      <c r="B36" s="1612" t="s">
        <v>1942</v>
      </c>
      <c r="C36" s="1648">
        <v>9993</v>
      </c>
      <c r="D36" s="1613">
        <f>OTCHET!E600</f>
        <v>0</v>
      </c>
      <c r="E36" s="1613">
        <f>OTCHET!L600</f>
        <v>-886239</v>
      </c>
      <c r="F36" s="1644"/>
      <c r="G36" s="1644"/>
      <c r="H36" s="1644"/>
      <c r="I36" s="1644"/>
      <c r="J36" s="1644"/>
      <c r="K36" s="1644"/>
      <c r="L36" s="1644"/>
      <c r="M36" s="1644">
        <v>0</v>
      </c>
      <c r="N36" s="1644">
        <v>0</v>
      </c>
      <c r="O36" s="1614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-886239</v>
      </c>
    </row>
    <row r="37" spans="1:15">
      <c r="A37" s="1611">
        <v>1</v>
      </c>
      <c r="B37" s="1615" t="s">
        <v>1943</v>
      </c>
      <c r="C37" s="1616"/>
      <c r="D37" s="1617"/>
      <c r="E37" s="1617"/>
      <c r="F37" s="1617"/>
      <c r="G37" s="1617"/>
      <c r="H37" s="1617"/>
      <c r="I37" s="1617"/>
      <c r="J37" s="1617"/>
      <c r="K37" s="1617"/>
      <c r="L37" s="1617"/>
      <c r="M37" s="1617"/>
      <c r="N37" s="1617"/>
      <c r="O37" s="1618"/>
    </row>
    <row r="38" spans="1:15">
      <c r="A38" s="1577">
        <v>0</v>
      </c>
      <c r="B38" s="1619" t="s">
        <v>754</v>
      </c>
      <c r="C38" s="1574">
        <v>7000</v>
      </c>
      <c r="D38" s="1620">
        <f>OTCHET!$E$464</f>
        <v>0</v>
      </c>
      <c r="E38" s="1620">
        <f>OTCHET!$L$464</f>
        <v>0</v>
      </c>
      <c r="F38" s="1621"/>
      <c r="G38" s="1621"/>
      <c r="H38" s="1621"/>
      <c r="I38" s="1621"/>
      <c r="J38" s="1621"/>
      <c r="K38" s="1621"/>
      <c r="L38" s="1621"/>
      <c r="M38" s="1621"/>
      <c r="N38" s="1621"/>
      <c r="O38" s="1572">
        <f>SUM(E38:N38)</f>
        <v>0</v>
      </c>
    </row>
    <row r="39" spans="1:15">
      <c r="A39" s="1577">
        <v>0</v>
      </c>
      <c r="B39" s="1622" t="s">
        <v>1990</v>
      </c>
      <c r="C39" s="1574">
        <v>7200</v>
      </c>
      <c r="D39" s="1620">
        <f>OTCHET!$E$471</f>
        <v>0</v>
      </c>
      <c r="E39" s="1620">
        <f>OTCHET!$L$471</f>
        <v>0</v>
      </c>
      <c r="F39" s="1621"/>
      <c r="G39" s="1621"/>
      <c r="H39" s="1621"/>
      <c r="I39" s="1621"/>
      <c r="J39" s="1621"/>
      <c r="K39" s="1621"/>
      <c r="L39" s="1621"/>
      <c r="M39" s="1621"/>
      <c r="N39" s="1621"/>
      <c r="O39" s="1572">
        <f>SUM(E39:N39)</f>
        <v>0</v>
      </c>
    </row>
    <row r="40" spans="1:15">
      <c r="A40" s="1577">
        <v>0</v>
      </c>
      <c r="B40" s="1623" t="s">
        <v>1944</v>
      </c>
      <c r="C40" s="1574">
        <v>8000</v>
      </c>
      <c r="D40" s="1624">
        <f t="shared" ref="D40:N40" si="5">+D41+D42</f>
        <v>0</v>
      </c>
      <c r="E40" s="1624">
        <f t="shared" si="5"/>
        <v>0</v>
      </c>
      <c r="F40" s="1624">
        <f t="shared" si="5"/>
        <v>0</v>
      </c>
      <c r="G40" s="1624">
        <f t="shared" si="5"/>
        <v>0</v>
      </c>
      <c r="H40" s="1624">
        <f t="shared" si="5"/>
        <v>0</v>
      </c>
      <c r="I40" s="1624">
        <f t="shared" si="5"/>
        <v>0</v>
      </c>
      <c r="J40" s="1624">
        <f t="shared" si="5"/>
        <v>0</v>
      </c>
      <c r="K40" s="1624">
        <f t="shared" si="5"/>
        <v>0</v>
      </c>
      <c r="L40" s="1624">
        <f t="shared" si="5"/>
        <v>0</v>
      </c>
      <c r="M40" s="1624">
        <f t="shared" si="5"/>
        <v>0</v>
      </c>
      <c r="N40" s="1624">
        <f t="shared" si="5"/>
        <v>0</v>
      </c>
      <c r="O40" s="1625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577">
        <v>0</v>
      </c>
      <c r="B41" s="1626" t="s">
        <v>1973</v>
      </c>
      <c r="C41" s="1593">
        <v>8011</v>
      </c>
      <c r="D41" s="1571">
        <f>SUM(OTCHET!$E$485,OTCHET!$E$486,OTCHET!$E$489,OTCHET!$E$490,OTCHET!$E$493,OTCHET!$E$494,OTCHET!$E$498)</f>
        <v>0</v>
      </c>
      <c r="E41" s="1571">
        <f>SUM(OTCHET!$L$485,OTCHET!$L$486,OTCHET!$L$489,OTCHET!$L$490,OTCHET!$L$493,OTCHET!$L$494,OTCHET!$L$498)</f>
        <v>0</v>
      </c>
      <c r="F41" s="1579"/>
      <c r="G41" s="1579"/>
      <c r="H41" s="1579"/>
      <c r="I41" s="1579"/>
      <c r="J41" s="1579"/>
      <c r="K41" s="1579"/>
      <c r="L41" s="1579"/>
      <c r="M41" s="1579"/>
      <c r="N41" s="1579"/>
      <c r="O41" s="1572">
        <f>SUM(E41:N41)</f>
        <v>0</v>
      </c>
    </row>
    <row r="42" spans="1:15" ht="25.5">
      <c r="A42" s="1577">
        <v>0</v>
      </c>
      <c r="B42" s="1627" t="s">
        <v>1972</v>
      </c>
      <c r="C42" s="1593">
        <v>8017</v>
      </c>
      <c r="D42" s="1571">
        <f>SUM(OTCHET!$E$487,OTCHET!$E$488,OTCHET!$E$491,OTCHET!$E$492,OTCHET!$E$495,OTCHET!$E$496,OTCHET!$E$499)</f>
        <v>0</v>
      </c>
      <c r="E42" s="1571">
        <f>SUM(OTCHET!$L$487,OTCHET!$L$488,OTCHET!$L$491,OTCHET!$L$492,OTCHET!$L$495,OTCHET!$L$496,OTCHET!$L$499)</f>
        <v>0</v>
      </c>
      <c r="F42" s="1579"/>
      <c r="G42" s="1579"/>
      <c r="H42" s="1579"/>
      <c r="I42" s="1579"/>
      <c r="J42" s="1579"/>
      <c r="K42" s="1579"/>
      <c r="L42" s="1579"/>
      <c r="M42" s="1579"/>
      <c r="N42" s="1579"/>
      <c r="O42" s="1572">
        <f>SUM(E42:N42)</f>
        <v>0</v>
      </c>
    </row>
    <row r="43" spans="1:15">
      <c r="A43" s="1577">
        <v>0</v>
      </c>
      <c r="B43" s="1623" t="s">
        <v>1945</v>
      </c>
      <c r="C43" s="1574">
        <v>8300</v>
      </c>
      <c r="D43" s="1591">
        <f>SUM(D44:D47)</f>
        <v>0</v>
      </c>
      <c r="E43" s="1591">
        <f t="shared" ref="E43:N43" si="6">SUM(E44:E47)</f>
        <v>0</v>
      </c>
      <c r="F43" s="1591">
        <f t="shared" si="6"/>
        <v>0</v>
      </c>
      <c r="G43" s="1591">
        <f t="shared" si="6"/>
        <v>0</v>
      </c>
      <c r="H43" s="1591">
        <f t="shared" si="6"/>
        <v>0</v>
      </c>
      <c r="I43" s="1591">
        <f t="shared" si="6"/>
        <v>0</v>
      </c>
      <c r="J43" s="1591">
        <f t="shared" si="6"/>
        <v>0</v>
      </c>
      <c r="K43" s="1591">
        <f t="shared" si="6"/>
        <v>0</v>
      </c>
      <c r="L43" s="1591">
        <f t="shared" si="6"/>
        <v>0</v>
      </c>
      <c r="M43" s="1591">
        <f t="shared" si="6"/>
        <v>0</v>
      </c>
      <c r="N43" s="1591">
        <f t="shared" si="6"/>
        <v>0</v>
      </c>
      <c r="O43" s="1628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577"/>
      <c r="B44" s="1626" t="s">
        <v>1971</v>
      </c>
      <c r="C44" s="1593">
        <v>8311</v>
      </c>
      <c r="D44" s="1571">
        <f>SUM(OTCHET!$E$507,OTCHET!$E$508)</f>
        <v>0</v>
      </c>
      <c r="E44" s="1571">
        <f>SUM(OTCHET!$L$507,OTCHET!$L$508)</f>
        <v>0</v>
      </c>
      <c r="F44" s="1579"/>
      <c r="G44" s="1579"/>
      <c r="H44" s="1579"/>
      <c r="I44" s="1579"/>
      <c r="J44" s="1579"/>
      <c r="K44" s="1579"/>
      <c r="L44" s="1579"/>
      <c r="M44" s="1579"/>
      <c r="N44" s="1579"/>
      <c r="O44" s="1572">
        <f t="shared" ref="O44:O52" si="7">SUM(E44:N44)</f>
        <v>0</v>
      </c>
    </row>
    <row r="45" spans="1:15" ht="25.5">
      <c r="A45" s="1577"/>
      <c r="B45" s="1627" t="s">
        <v>1970</v>
      </c>
      <c r="C45" s="1593">
        <v>8321</v>
      </c>
      <c r="D45" s="1571">
        <f>SUM(OTCHET!$E$509,OTCHET!$E$510)</f>
        <v>0</v>
      </c>
      <c r="E45" s="1571">
        <f>SUM(OTCHET!$L$509,OTCHET!$L$510)</f>
        <v>0</v>
      </c>
      <c r="F45" s="1579"/>
      <c r="G45" s="1579"/>
      <c r="H45" s="1579"/>
      <c r="I45" s="1579"/>
      <c r="J45" s="1579"/>
      <c r="K45" s="1579"/>
      <c r="L45" s="1579"/>
      <c r="M45" s="1579"/>
      <c r="N45" s="1579"/>
      <c r="O45" s="1572">
        <f t="shared" si="7"/>
        <v>0</v>
      </c>
    </row>
    <row r="46" spans="1:15" ht="25.5">
      <c r="A46" s="1577"/>
      <c r="B46" s="1626" t="s">
        <v>1969</v>
      </c>
      <c r="C46" s="1593">
        <v>8371</v>
      </c>
      <c r="D46" s="1571">
        <f>SUM(OTCHET!$E$511,OTCHET!$E$512)</f>
        <v>0</v>
      </c>
      <c r="E46" s="1571">
        <f>SUM(OTCHET!$L$511,OTCHET!$L$512)</f>
        <v>0</v>
      </c>
      <c r="F46" s="1579"/>
      <c r="G46" s="1579"/>
      <c r="H46" s="1579"/>
      <c r="I46" s="1579"/>
      <c r="J46" s="1579"/>
      <c r="K46" s="1579"/>
      <c r="L46" s="1579"/>
      <c r="M46" s="1579"/>
      <c r="N46" s="1579"/>
      <c r="O46" s="1572">
        <f t="shared" si="7"/>
        <v>0</v>
      </c>
    </row>
    <row r="47" spans="1:15" ht="25.5">
      <c r="A47" s="1577"/>
      <c r="B47" s="1627" t="s">
        <v>1968</v>
      </c>
      <c r="C47" s="1593">
        <v>8381</v>
      </c>
      <c r="D47" s="1571">
        <f>SUM(OTCHET!$E$513,OTCHET!$E$514)</f>
        <v>0</v>
      </c>
      <c r="E47" s="1571">
        <f>SUM(OTCHET!$L$513,OTCHET!$L$514)</f>
        <v>0</v>
      </c>
      <c r="F47" s="1579"/>
      <c r="G47" s="1579"/>
      <c r="H47" s="1579"/>
      <c r="I47" s="1579"/>
      <c r="J47" s="1579"/>
      <c r="K47" s="1579"/>
      <c r="L47" s="1579"/>
      <c r="M47" s="1579"/>
      <c r="N47" s="1579"/>
      <c r="O47" s="1572">
        <f t="shared" si="7"/>
        <v>0</v>
      </c>
    </row>
    <row r="48" spans="1:15">
      <c r="A48" s="1577"/>
      <c r="B48" s="1629" t="s">
        <v>33</v>
      </c>
      <c r="C48" s="1574">
        <v>8500</v>
      </c>
      <c r="D48" s="1571">
        <f>OTCHET!$E$515</f>
        <v>0</v>
      </c>
      <c r="E48" s="1571">
        <f>OTCHET!$L$515</f>
        <v>0</v>
      </c>
      <c r="F48" s="1579"/>
      <c r="G48" s="1579"/>
      <c r="H48" s="1579"/>
      <c r="I48" s="1579"/>
      <c r="J48" s="1579"/>
      <c r="K48" s="1579"/>
      <c r="L48" s="1579"/>
      <c r="M48" s="1579"/>
      <c r="N48" s="1579"/>
      <c r="O48" s="1572">
        <f t="shared" si="7"/>
        <v>0</v>
      </c>
    </row>
    <row r="49" spans="1:15">
      <c r="A49" s="1577"/>
      <c r="B49" s="1629" t="s">
        <v>37</v>
      </c>
      <c r="C49" s="1574">
        <v>8600</v>
      </c>
      <c r="D49" s="1571">
        <f>OTCHET!$E$519</f>
        <v>0</v>
      </c>
      <c r="E49" s="1571">
        <f>OTCHET!$L$519</f>
        <v>0</v>
      </c>
      <c r="F49" s="1579"/>
      <c r="G49" s="1579"/>
      <c r="H49" s="1579"/>
      <c r="I49" s="1579"/>
      <c r="J49" s="1579"/>
      <c r="K49" s="1579"/>
      <c r="L49" s="1579"/>
      <c r="M49" s="1579"/>
      <c r="N49" s="1579"/>
      <c r="O49" s="1572">
        <f t="shared" si="7"/>
        <v>0</v>
      </c>
    </row>
    <row r="50" spans="1:15" ht="25.5">
      <c r="A50" s="1577">
        <v>0</v>
      </c>
      <c r="B50" s="1630" t="s">
        <v>1946</v>
      </c>
      <c r="C50" s="1574">
        <v>8800</v>
      </c>
      <c r="D50" s="1571">
        <f>OTCHET!$E$527</f>
        <v>0</v>
      </c>
      <c r="E50" s="1571">
        <f>OTCHET!$L$527</f>
        <v>46772</v>
      </c>
      <c r="F50" s="1579"/>
      <c r="G50" s="1579"/>
      <c r="H50" s="1579"/>
      <c r="I50" s="1579"/>
      <c r="J50" s="1579"/>
      <c r="K50" s="1579"/>
      <c r="L50" s="1579"/>
      <c r="M50" s="1579">
        <v>0</v>
      </c>
      <c r="N50" s="1579">
        <v>0</v>
      </c>
      <c r="O50" s="1572">
        <f t="shared" si="7"/>
        <v>46772</v>
      </c>
    </row>
    <row r="51" spans="1:15">
      <c r="A51" s="1577">
        <v>0</v>
      </c>
      <c r="B51" s="1630" t="s">
        <v>1947</v>
      </c>
      <c r="C51" s="1574">
        <v>9000</v>
      </c>
      <c r="D51" s="1571">
        <f>OTCHET!$E$538</f>
        <v>0</v>
      </c>
      <c r="E51" s="1571">
        <f>OTCHET!$L$538</f>
        <v>0</v>
      </c>
      <c r="F51" s="1579"/>
      <c r="G51" s="1579"/>
      <c r="H51" s="1579"/>
      <c r="I51" s="1579"/>
      <c r="J51" s="1579"/>
      <c r="K51" s="1579"/>
      <c r="L51" s="1579"/>
      <c r="M51" s="1579"/>
      <c r="N51" s="1579"/>
      <c r="O51" s="1572">
        <f t="shared" si="7"/>
        <v>0</v>
      </c>
    </row>
    <row r="52" spans="1:15" ht="25.5">
      <c r="A52" s="1577"/>
      <c r="B52" s="1630" t="s">
        <v>1948</v>
      </c>
      <c r="C52" s="1574">
        <v>9100</v>
      </c>
      <c r="D52" s="1571">
        <f>OTCHET!$E$539</f>
        <v>0</v>
      </c>
      <c r="E52" s="1571">
        <f>OTCHET!$L$539</f>
        <v>0</v>
      </c>
      <c r="F52" s="1579"/>
      <c r="G52" s="1579"/>
      <c r="H52" s="1579"/>
      <c r="I52" s="1579"/>
      <c r="J52" s="1579"/>
      <c r="K52" s="1579"/>
      <c r="L52" s="1579"/>
      <c r="M52" s="1579"/>
      <c r="N52" s="1579"/>
      <c r="O52" s="1572">
        <f t="shared" si="7"/>
        <v>0</v>
      </c>
    </row>
    <row r="53" spans="1:15">
      <c r="A53" s="1577">
        <v>0</v>
      </c>
      <c r="B53" s="1631" t="s">
        <v>1949</v>
      </c>
      <c r="C53" s="1574">
        <v>9300</v>
      </c>
      <c r="D53" s="1624">
        <f>SUM(D54:D63)</f>
        <v>0</v>
      </c>
      <c r="E53" s="1624">
        <f t="shared" ref="E53:N53" si="8">SUM(E54:E63)</f>
        <v>0</v>
      </c>
      <c r="F53" s="1624">
        <f t="shared" si="8"/>
        <v>0</v>
      </c>
      <c r="G53" s="1624">
        <f t="shared" si="8"/>
        <v>0</v>
      </c>
      <c r="H53" s="1624">
        <f t="shared" si="8"/>
        <v>0</v>
      </c>
      <c r="I53" s="1624">
        <f t="shared" si="8"/>
        <v>0</v>
      </c>
      <c r="J53" s="1624">
        <f t="shared" si="8"/>
        <v>0</v>
      </c>
      <c r="K53" s="1624">
        <f t="shared" si="8"/>
        <v>0</v>
      </c>
      <c r="L53" s="1624">
        <f t="shared" si="8"/>
        <v>0</v>
      </c>
      <c r="M53" s="1624">
        <f t="shared" si="8"/>
        <v>0</v>
      </c>
      <c r="N53" s="1624">
        <f t="shared" si="8"/>
        <v>0</v>
      </c>
      <c r="O53" s="1625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577">
        <v>0</v>
      </c>
      <c r="B54" s="1626" t="s">
        <v>1950</v>
      </c>
      <c r="C54" s="1574">
        <v>9301</v>
      </c>
      <c r="D54" s="1571">
        <f>OTCHET!$E$548</f>
        <v>0</v>
      </c>
      <c r="E54" s="1571">
        <f>OTCHET!$L$548</f>
        <v>0</v>
      </c>
      <c r="F54" s="1579"/>
      <c r="G54" s="1579"/>
      <c r="H54" s="1579"/>
      <c r="I54" s="1579"/>
      <c r="J54" s="1579"/>
      <c r="K54" s="1579"/>
      <c r="L54" s="1579"/>
      <c r="M54" s="1579"/>
      <c r="N54" s="1579"/>
      <c r="O54" s="1572">
        <f t="shared" ref="O54:O63" si="9">SUM(E54:N54)</f>
        <v>0</v>
      </c>
    </row>
    <row r="55" spans="1:15" ht="25.5">
      <c r="A55" s="1577">
        <v>0</v>
      </c>
      <c r="B55" s="1626" t="s">
        <v>1951</v>
      </c>
      <c r="C55" s="1574">
        <v>9310</v>
      </c>
      <c r="D55" s="1571">
        <f>OTCHET!$E$549</f>
        <v>0</v>
      </c>
      <c r="E55" s="1571">
        <f>OTCHET!$L$549</f>
        <v>0</v>
      </c>
      <c r="F55" s="1579"/>
      <c r="G55" s="1579"/>
      <c r="H55" s="1579"/>
      <c r="I55" s="1579"/>
      <c r="J55" s="1579"/>
      <c r="K55" s="1579"/>
      <c r="L55" s="1579"/>
      <c r="M55" s="1579"/>
      <c r="N55" s="1579"/>
      <c r="O55" s="1572">
        <f t="shared" si="9"/>
        <v>0</v>
      </c>
    </row>
    <row r="56" spans="1:15">
      <c r="A56" s="1577">
        <v>0</v>
      </c>
      <c r="B56" s="1626" t="s">
        <v>1952</v>
      </c>
      <c r="C56" s="1574">
        <v>9317</v>
      </c>
      <c r="D56" s="1571">
        <f>OTCHET!$E$550</f>
        <v>0</v>
      </c>
      <c r="E56" s="1571">
        <f>OTCHET!$L$550</f>
        <v>0</v>
      </c>
      <c r="F56" s="1579"/>
      <c r="G56" s="1579"/>
      <c r="H56" s="1579"/>
      <c r="I56" s="1579"/>
      <c r="J56" s="1579"/>
      <c r="K56" s="1579"/>
      <c r="L56" s="1579"/>
      <c r="M56" s="1579"/>
      <c r="N56" s="1579"/>
      <c r="O56" s="1572">
        <f t="shared" si="9"/>
        <v>0</v>
      </c>
    </row>
    <row r="57" spans="1:15">
      <c r="A57" s="1577">
        <v>0</v>
      </c>
      <c r="B57" s="1626" t="s">
        <v>1953</v>
      </c>
      <c r="C57" s="1574">
        <v>9318</v>
      </c>
      <c r="D57" s="1571">
        <f>OTCHET!$E$551</f>
        <v>0</v>
      </c>
      <c r="E57" s="1571">
        <f>OTCHET!$L$551</f>
        <v>0</v>
      </c>
      <c r="F57" s="1579"/>
      <c r="G57" s="1579"/>
      <c r="H57" s="1579"/>
      <c r="I57" s="1579"/>
      <c r="J57" s="1579"/>
      <c r="K57" s="1579"/>
      <c r="L57" s="1579"/>
      <c r="M57" s="1579"/>
      <c r="N57" s="1579"/>
      <c r="O57" s="1572">
        <f t="shared" si="9"/>
        <v>0</v>
      </c>
    </row>
    <row r="58" spans="1:15" ht="38.25">
      <c r="A58" s="1577">
        <v>0</v>
      </c>
      <c r="B58" s="1626" t="s">
        <v>1954</v>
      </c>
      <c r="C58" s="1574">
        <v>9336</v>
      </c>
      <c r="D58" s="1571">
        <f>OTCHET!$E$561</f>
        <v>0</v>
      </c>
      <c r="E58" s="1571">
        <f>OTCHET!$L$561</f>
        <v>0</v>
      </c>
      <c r="F58" s="1579"/>
      <c r="G58" s="1579"/>
      <c r="H58" s="1579"/>
      <c r="I58" s="1579"/>
      <c r="J58" s="1579"/>
      <c r="K58" s="1579"/>
      <c r="L58" s="1579"/>
      <c r="M58" s="1579"/>
      <c r="N58" s="1579"/>
      <c r="O58" s="1572">
        <f t="shared" si="9"/>
        <v>0</v>
      </c>
    </row>
    <row r="59" spans="1:15" ht="38.25">
      <c r="A59" s="1577">
        <v>0</v>
      </c>
      <c r="B59" s="1626" t="s">
        <v>1955</v>
      </c>
      <c r="C59" s="1574">
        <v>9337</v>
      </c>
      <c r="D59" s="1571">
        <f>OTCHET!$E$562</f>
        <v>0</v>
      </c>
      <c r="E59" s="1571">
        <f>OTCHET!$L$562</f>
        <v>0</v>
      </c>
      <c r="F59" s="1579"/>
      <c r="G59" s="1579"/>
      <c r="H59" s="1579"/>
      <c r="I59" s="1579"/>
      <c r="J59" s="1579"/>
      <c r="K59" s="1579"/>
      <c r="L59" s="1579"/>
      <c r="M59" s="1579"/>
      <c r="N59" s="1579"/>
      <c r="O59" s="1572">
        <f t="shared" si="9"/>
        <v>0</v>
      </c>
    </row>
    <row r="60" spans="1:15">
      <c r="A60" s="1577">
        <v>0</v>
      </c>
      <c r="B60" s="1626" t="s">
        <v>1956</v>
      </c>
      <c r="C60" s="1574">
        <v>9338</v>
      </c>
      <c r="D60" s="1571">
        <f>OTCHET!$E$563</f>
        <v>0</v>
      </c>
      <c r="E60" s="1571">
        <f>OTCHET!$L$563</f>
        <v>0</v>
      </c>
      <c r="F60" s="1579"/>
      <c r="G60" s="1579"/>
      <c r="H60" s="1579"/>
      <c r="I60" s="1579"/>
      <c r="J60" s="1579"/>
      <c r="K60" s="1579"/>
      <c r="L60" s="1579"/>
      <c r="M60" s="1579"/>
      <c r="N60" s="1579"/>
      <c r="O60" s="1572">
        <f t="shared" si="9"/>
        <v>0</v>
      </c>
    </row>
    <row r="61" spans="1:15">
      <c r="A61" s="1577">
        <v>0</v>
      </c>
      <c r="B61" s="1626" t="s">
        <v>1957</v>
      </c>
      <c r="C61" s="1574">
        <v>9339</v>
      </c>
      <c r="D61" s="1571">
        <f>OTCHET!$E$564</f>
        <v>0</v>
      </c>
      <c r="E61" s="1571">
        <f>OTCHET!$L$564</f>
        <v>0</v>
      </c>
      <c r="F61" s="1579"/>
      <c r="G61" s="1579"/>
      <c r="H61" s="1579"/>
      <c r="I61" s="1579"/>
      <c r="J61" s="1579"/>
      <c r="K61" s="1579"/>
      <c r="L61" s="1579"/>
      <c r="M61" s="1579"/>
      <c r="N61" s="1579"/>
      <c r="O61" s="1572">
        <f t="shared" si="9"/>
        <v>0</v>
      </c>
    </row>
    <row r="62" spans="1:15" ht="25.5">
      <c r="A62" s="1577">
        <v>0</v>
      </c>
      <c r="B62" s="1626" t="s">
        <v>1958</v>
      </c>
      <c r="C62" s="1574">
        <v>9395</v>
      </c>
      <c r="D62" s="1571">
        <f>OTCHET!$E$567</f>
        <v>0</v>
      </c>
      <c r="E62" s="1571">
        <f>OTCHET!$L$567</f>
        <v>0</v>
      </c>
      <c r="F62" s="1579"/>
      <c r="G62" s="1579"/>
      <c r="H62" s="1579"/>
      <c r="I62" s="1579"/>
      <c r="J62" s="1579"/>
      <c r="K62" s="1579"/>
      <c r="L62" s="1579"/>
      <c r="M62" s="1579"/>
      <c r="N62" s="1579"/>
      <c r="O62" s="1572">
        <f t="shared" si="9"/>
        <v>0</v>
      </c>
    </row>
    <row r="63" spans="1:15" ht="25.5">
      <c r="A63" s="1577">
        <v>0</v>
      </c>
      <c r="B63" s="1626" t="s">
        <v>1959</v>
      </c>
      <c r="C63" s="1574">
        <v>9396</v>
      </c>
      <c r="D63" s="1571">
        <f>OTCHET!$E$568</f>
        <v>0</v>
      </c>
      <c r="E63" s="1571">
        <f>OTCHET!$L$568</f>
        <v>0</v>
      </c>
      <c r="F63" s="1579"/>
      <c r="G63" s="1579"/>
      <c r="H63" s="1579"/>
      <c r="I63" s="1579"/>
      <c r="J63" s="1579"/>
      <c r="K63" s="1579"/>
      <c r="L63" s="1579"/>
      <c r="M63" s="1579"/>
      <c r="N63" s="1579"/>
      <c r="O63" s="1572">
        <f t="shared" si="9"/>
        <v>0</v>
      </c>
    </row>
    <row r="64" spans="1:15">
      <c r="A64" s="1577">
        <v>0</v>
      </c>
      <c r="B64" s="1623" t="s">
        <v>1960</v>
      </c>
      <c r="C64" s="1574">
        <v>9500</v>
      </c>
      <c r="D64" s="1624">
        <f>+D65+D68+D66+D67</f>
        <v>0</v>
      </c>
      <c r="E64" s="1624">
        <f t="shared" ref="E64:N64" si="10">+E65+E68+E66+E67</f>
        <v>-933011</v>
      </c>
      <c r="F64" s="1624">
        <f t="shared" si="10"/>
        <v>0</v>
      </c>
      <c r="G64" s="1624">
        <f t="shared" si="10"/>
        <v>0</v>
      </c>
      <c r="H64" s="1624">
        <f t="shared" si="10"/>
        <v>0</v>
      </c>
      <c r="I64" s="1624">
        <f t="shared" si="10"/>
        <v>0</v>
      </c>
      <c r="J64" s="1624">
        <f t="shared" si="10"/>
        <v>0</v>
      </c>
      <c r="K64" s="1624">
        <f t="shared" si="10"/>
        <v>0</v>
      </c>
      <c r="L64" s="1624">
        <f t="shared" si="10"/>
        <v>0</v>
      </c>
      <c r="M64" s="1624">
        <f t="shared" si="10"/>
        <v>0</v>
      </c>
      <c r="N64" s="1624">
        <f t="shared" si="10"/>
        <v>0</v>
      </c>
      <c r="O64" s="1625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-933011</v>
      </c>
    </row>
    <row r="65" spans="1:23" ht="25.5">
      <c r="A65" s="1577">
        <v>0</v>
      </c>
      <c r="B65" s="1626" t="s">
        <v>2164</v>
      </c>
      <c r="C65" s="1593">
        <v>9501</v>
      </c>
      <c r="D65" s="1571">
        <f>SUM(OTCHET!$E$570:'OTCHET'!$E$575,OTCHET!$E$590:'OTCHET'!$E$591)</f>
        <v>0</v>
      </c>
      <c r="E65" s="1571">
        <f>SUM(OTCHET!$L$570:'OTCHET'!$L$575,OTCHET!$L$590:'OTCHET'!$L$591)</f>
        <v>0</v>
      </c>
      <c r="F65" s="1571"/>
      <c r="G65" s="1571"/>
      <c r="H65" s="1571"/>
      <c r="I65" s="1571"/>
      <c r="J65" s="1571"/>
      <c r="K65" s="1571"/>
      <c r="L65" s="1571"/>
      <c r="M65" s="1571"/>
      <c r="N65" s="1571"/>
      <c r="O65" s="1572">
        <f>$E$65</f>
        <v>0</v>
      </c>
    </row>
    <row r="66" spans="1:23" ht="25.5">
      <c r="A66" s="1577"/>
      <c r="B66" s="1627" t="s">
        <v>2165</v>
      </c>
      <c r="C66" s="1593">
        <v>9507</v>
      </c>
      <c r="D66" s="1571">
        <f>SUM(OTCHET!$E$576:'OTCHET'!$E$581,OTCHET!$E$592:'OTCHET'!$E$593)</f>
        <v>0</v>
      </c>
      <c r="E66" s="1571">
        <f>SUM(OTCHET!$L$576:'OTCHET'!$L$581,OTCHET!$L$592:'OTCHET'!$L$593)</f>
        <v>-933011</v>
      </c>
      <c r="F66" s="1579"/>
      <c r="G66" s="1579"/>
      <c r="H66" s="1579"/>
      <c r="I66" s="1579"/>
      <c r="J66" s="1579"/>
      <c r="K66" s="1579"/>
      <c r="L66" s="1579"/>
      <c r="M66" s="1579">
        <v>0</v>
      </c>
      <c r="N66" s="1579">
        <v>0</v>
      </c>
      <c r="O66" s="1572">
        <f>SUM(E66:N66)</f>
        <v>-933011</v>
      </c>
    </row>
    <row r="67" spans="1:23">
      <c r="A67" s="1577"/>
      <c r="B67" s="1627" t="s">
        <v>1961</v>
      </c>
      <c r="C67" s="1574">
        <v>9513</v>
      </c>
      <c r="D67" s="1571">
        <f>OTCHET!$E$582</f>
        <v>0</v>
      </c>
      <c r="E67" s="1571">
        <f>OTCHET!$L$582</f>
        <v>0</v>
      </c>
      <c r="F67" s="1579"/>
      <c r="G67" s="1579"/>
      <c r="H67" s="1579"/>
      <c r="I67" s="1579"/>
      <c r="J67" s="1579"/>
      <c r="K67" s="1579"/>
      <c r="L67" s="1579"/>
      <c r="M67" s="1579"/>
      <c r="N67" s="1579"/>
      <c r="O67" s="1572">
        <f>SUM(E67:N67)</f>
        <v>0</v>
      </c>
    </row>
    <row r="68" spans="1:23" ht="26.25" thickBot="1">
      <c r="A68" s="1577">
        <v>0</v>
      </c>
      <c r="B68" s="1632" t="s">
        <v>1962</v>
      </c>
      <c r="C68" s="1633">
        <v>9514</v>
      </c>
      <c r="D68" s="1634">
        <f>OTCHET!$E$583</f>
        <v>0</v>
      </c>
      <c r="E68" s="1634">
        <f>OTCHET!$L$583</f>
        <v>0</v>
      </c>
      <c r="F68" s="1635"/>
      <c r="G68" s="1635"/>
      <c r="H68" s="1635"/>
      <c r="I68" s="1635"/>
      <c r="J68" s="1635"/>
      <c r="K68" s="1635"/>
      <c r="L68" s="1635"/>
      <c r="M68" s="1635"/>
      <c r="N68" s="1635"/>
      <c r="O68" s="1636">
        <f>SUM(E68:N68)</f>
        <v>0</v>
      </c>
    </row>
    <row r="69" spans="1:23">
      <c r="C69" s="1637" t="s">
        <v>1963</v>
      </c>
    </row>
    <row r="71" spans="1:23" ht="15.75">
      <c r="B71" s="1638" t="s">
        <v>1964</v>
      </c>
    </row>
    <row r="72" spans="1:23" ht="28.5" customHeight="1">
      <c r="B72" s="2026" t="s">
        <v>1965</v>
      </c>
      <c r="C72" s="2026"/>
      <c r="D72" s="2026"/>
      <c r="E72" s="2026"/>
      <c r="F72" s="2026"/>
      <c r="G72" s="2026"/>
      <c r="H72" s="2026"/>
      <c r="I72" s="2026"/>
      <c r="J72" s="2026"/>
      <c r="K72" s="2026"/>
      <c r="L72" s="2026"/>
      <c r="M72" s="2026"/>
      <c r="N72" s="2026"/>
      <c r="O72" s="2026"/>
    </row>
    <row r="73" spans="1:23" ht="63" customHeight="1">
      <c r="B73" s="2026" t="s">
        <v>2182</v>
      </c>
      <c r="C73" s="2026"/>
      <c r="D73" s="2026"/>
      <c r="E73" s="2026"/>
      <c r="F73" s="2026"/>
      <c r="G73" s="2026"/>
      <c r="H73" s="2026"/>
      <c r="I73" s="2026"/>
      <c r="J73" s="2026"/>
      <c r="K73" s="2026"/>
      <c r="L73" s="2026"/>
      <c r="M73" s="2026"/>
      <c r="N73" s="2026"/>
      <c r="O73" s="2026"/>
      <c r="P73" s="1639"/>
      <c r="Q73" s="1639"/>
      <c r="R73" s="1639"/>
      <c r="S73" s="1639"/>
      <c r="T73" s="1639"/>
      <c r="U73" s="1639"/>
      <c r="V73" s="1639"/>
      <c r="W73" s="1639"/>
    </row>
    <row r="74" spans="1:23" ht="31.5" customHeight="1">
      <c r="B74" s="2026" t="s">
        <v>2183</v>
      </c>
      <c r="C74" s="2026"/>
      <c r="D74" s="2026"/>
      <c r="E74" s="2026"/>
      <c r="F74" s="2026"/>
      <c r="G74" s="2026"/>
      <c r="H74" s="2026"/>
      <c r="I74" s="2026"/>
      <c r="J74" s="2026"/>
      <c r="K74" s="2026"/>
      <c r="L74" s="2026"/>
      <c r="M74" s="2026"/>
      <c r="N74" s="2026"/>
      <c r="O74" s="2026"/>
      <c r="P74" s="1639"/>
      <c r="Q74" s="1639"/>
      <c r="R74" s="1639"/>
      <c r="S74" s="1639"/>
      <c r="T74" s="1639"/>
      <c r="U74" s="1639"/>
      <c r="V74" s="1639"/>
      <c r="W74" s="1639"/>
    </row>
    <row r="75" spans="1:23" ht="55.5" customHeight="1">
      <c r="B75" s="2026" t="s">
        <v>1976</v>
      </c>
      <c r="C75" s="2026"/>
      <c r="D75" s="2026"/>
      <c r="E75" s="2026"/>
      <c r="F75" s="2026"/>
      <c r="G75" s="2026"/>
      <c r="H75" s="2026"/>
      <c r="I75" s="2026"/>
      <c r="J75" s="2026"/>
      <c r="K75" s="2026"/>
      <c r="L75" s="2026"/>
      <c r="M75" s="2026"/>
      <c r="N75" s="2026"/>
      <c r="O75" s="2026"/>
      <c r="P75" s="1639"/>
      <c r="Q75" s="1639"/>
      <c r="R75" s="1639"/>
      <c r="S75" s="1639"/>
      <c r="T75" s="1639"/>
      <c r="U75" s="1639"/>
      <c r="V75" s="1639"/>
      <c r="W75" s="1639"/>
    </row>
    <row r="76" spans="1:23" ht="33.75" customHeight="1">
      <c r="B76" s="2026" t="s">
        <v>1966</v>
      </c>
      <c r="C76" s="2026"/>
      <c r="D76" s="2026"/>
      <c r="E76" s="2026"/>
      <c r="F76" s="2026"/>
      <c r="G76" s="2026"/>
      <c r="H76" s="2026"/>
      <c r="I76" s="2026"/>
      <c r="J76" s="2026"/>
      <c r="K76" s="2026"/>
      <c r="L76" s="2026"/>
      <c r="M76" s="2026"/>
      <c r="N76" s="2026"/>
      <c r="O76" s="2026"/>
      <c r="P76" s="1639"/>
      <c r="Q76" s="1639"/>
      <c r="R76" s="1639"/>
      <c r="S76" s="1639"/>
      <c r="T76" s="1639"/>
      <c r="U76" s="1639"/>
      <c r="V76" s="1639"/>
      <c r="W76" s="1639"/>
    </row>
    <row r="77" spans="1:23" ht="32.25" customHeight="1">
      <c r="B77" s="2026" t="s">
        <v>2184</v>
      </c>
      <c r="C77" s="2026"/>
      <c r="D77" s="2026"/>
      <c r="E77" s="2026"/>
      <c r="F77" s="2026"/>
      <c r="G77" s="2026"/>
      <c r="H77" s="2026"/>
      <c r="I77" s="2026"/>
      <c r="J77" s="2026"/>
      <c r="K77" s="2026"/>
      <c r="L77" s="2026"/>
      <c r="M77" s="2026"/>
      <c r="N77" s="2026"/>
      <c r="O77" s="2026"/>
      <c r="P77" s="1639"/>
      <c r="Q77" s="1639"/>
      <c r="R77" s="1639"/>
      <c r="S77" s="1639"/>
      <c r="T77" s="1639"/>
      <c r="U77" s="1639"/>
      <c r="V77" s="1639"/>
      <c r="W77" s="1639"/>
    </row>
  </sheetData>
  <sheetProtection password="81B0" sheet="1" objects="1"/>
  <mergeCells count="11">
    <mergeCell ref="B1:E1"/>
    <mergeCell ref="B4:B7"/>
    <mergeCell ref="C4:C7"/>
    <mergeCell ref="F4:N4"/>
    <mergeCell ref="O4:O5"/>
    <mergeCell ref="B72:O72"/>
    <mergeCell ref="B73:O73"/>
    <mergeCell ref="B74:O74"/>
    <mergeCell ref="B75:O75"/>
    <mergeCell ref="B76:O76"/>
    <mergeCell ref="B77:O77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21" workbookViewId="0">
      <selection activeCell="B730" sqref="B730"/>
    </sheetView>
  </sheetViews>
  <sheetFormatPr defaultRowHeight="14.25"/>
  <cols>
    <col min="1" max="1" width="58.28515625" style="1780" customWidth="1"/>
    <col min="2" max="2" width="105.85546875" style="1780" customWidth="1"/>
    <col min="3" max="5" width="48.140625" style="1780" customWidth="1"/>
    <col min="6" max="16384" width="9.140625" style="1780"/>
  </cols>
  <sheetData>
    <row r="1" spans="1:3">
      <c r="A1" s="1779" t="s">
        <v>780</v>
      </c>
      <c r="B1" s="1779" t="s">
        <v>784</v>
      </c>
      <c r="C1" s="1779"/>
    </row>
    <row r="2" spans="1:3" ht="31.5" customHeight="1">
      <c r="A2" s="1781">
        <v>0</v>
      </c>
      <c r="B2" s="1782" t="s">
        <v>1193</v>
      </c>
      <c r="C2" s="1783" t="s">
        <v>1646</v>
      </c>
    </row>
    <row r="3" spans="1:3" ht="35.25" customHeight="1">
      <c r="A3" s="1781">
        <v>33</v>
      </c>
      <c r="B3" s="1782" t="s">
        <v>1194</v>
      </c>
      <c r="C3" s="1784" t="s">
        <v>1647</v>
      </c>
    </row>
    <row r="4" spans="1:3" ht="35.25" customHeight="1">
      <c r="A4" s="1781">
        <v>42</v>
      </c>
      <c r="B4" s="1782" t="s">
        <v>1195</v>
      </c>
      <c r="C4" s="1785" t="s">
        <v>1648</v>
      </c>
    </row>
    <row r="5" spans="1:3" ht="19.5">
      <c r="A5" s="1781">
        <v>96</v>
      </c>
      <c r="B5" s="1782" t="s">
        <v>1196</v>
      </c>
      <c r="C5" s="1785" t="s">
        <v>1649</v>
      </c>
    </row>
    <row r="6" spans="1:3" ht="19.5">
      <c r="A6" s="1781">
        <v>97</v>
      </c>
      <c r="B6" s="1782" t="s">
        <v>1197</v>
      </c>
      <c r="C6" s="1785" t="s">
        <v>1650</v>
      </c>
    </row>
    <row r="7" spans="1:3" ht="19.5">
      <c r="A7" s="1781">
        <v>98</v>
      </c>
      <c r="B7" s="1782" t="s">
        <v>1198</v>
      </c>
      <c r="C7" s="1785" t="s">
        <v>1651</v>
      </c>
    </row>
    <row r="8" spans="1:3" ht="15">
      <c r="A8" s="1786"/>
      <c r="B8" s="1786"/>
      <c r="C8" s="1786"/>
    </row>
    <row r="9" spans="1:3" ht="15.75">
      <c r="A9" s="1787"/>
      <c r="B9" s="1787"/>
      <c r="C9" s="1788"/>
    </row>
    <row r="10" spans="1:3">
      <c r="A10" s="1650" t="s">
        <v>780</v>
      </c>
      <c r="B10" s="1650" t="s">
        <v>783</v>
      </c>
      <c r="C10" s="1650"/>
    </row>
    <row r="11" spans="1:3">
      <c r="A11" s="1651"/>
      <c r="B11" s="1651" t="s">
        <v>370</v>
      </c>
      <c r="C11" s="1651"/>
    </row>
    <row r="12" spans="1:3" ht="15.75">
      <c r="A12" s="1789">
        <v>1101</v>
      </c>
      <c r="B12" s="1790" t="s">
        <v>371</v>
      </c>
      <c r="C12" s="1789">
        <v>1101</v>
      </c>
    </row>
    <row r="13" spans="1:3" ht="15.75">
      <c r="A13" s="1789">
        <v>1103</v>
      </c>
      <c r="B13" s="1791" t="s">
        <v>372</v>
      </c>
      <c r="C13" s="1789">
        <v>1103</v>
      </c>
    </row>
    <row r="14" spans="1:3" ht="15.75">
      <c r="A14" s="1789">
        <v>1104</v>
      </c>
      <c r="B14" s="1792" t="s">
        <v>373</v>
      </c>
      <c r="C14" s="1789">
        <v>1104</v>
      </c>
    </row>
    <row r="15" spans="1:3" ht="15.75">
      <c r="A15" s="1789">
        <v>1105</v>
      </c>
      <c r="B15" s="1792" t="s">
        <v>374</v>
      </c>
      <c r="C15" s="1789">
        <v>1105</v>
      </c>
    </row>
    <row r="16" spans="1:3" ht="15.75">
      <c r="A16" s="1789">
        <v>1106</v>
      </c>
      <c r="B16" s="1792" t="s">
        <v>375</v>
      </c>
      <c r="C16" s="1789">
        <v>1106</v>
      </c>
    </row>
    <row r="17" spans="1:3" ht="15.75">
      <c r="A17" s="1789">
        <v>1107</v>
      </c>
      <c r="B17" s="1792" t="s">
        <v>376</v>
      </c>
      <c r="C17" s="1789">
        <v>1107</v>
      </c>
    </row>
    <row r="18" spans="1:3" ht="15.75">
      <c r="A18" s="1789">
        <v>1108</v>
      </c>
      <c r="B18" s="1792" t="s">
        <v>377</v>
      </c>
      <c r="C18" s="1789">
        <v>1108</v>
      </c>
    </row>
    <row r="19" spans="1:3" ht="15.75">
      <c r="A19" s="1789">
        <v>1111</v>
      </c>
      <c r="B19" s="1793" t="s">
        <v>378</v>
      </c>
      <c r="C19" s="1789">
        <v>1111</v>
      </c>
    </row>
    <row r="20" spans="1:3" ht="15.75">
      <c r="A20" s="1789">
        <v>1115</v>
      </c>
      <c r="B20" s="1793" t="s">
        <v>379</v>
      </c>
      <c r="C20" s="1789">
        <v>1115</v>
      </c>
    </row>
    <row r="21" spans="1:3" ht="15.75">
      <c r="A21" s="1789">
        <v>1116</v>
      </c>
      <c r="B21" s="1793" t="s">
        <v>380</v>
      </c>
      <c r="C21" s="1789">
        <v>1116</v>
      </c>
    </row>
    <row r="22" spans="1:3" ht="15.75">
      <c r="A22" s="1789">
        <v>1117</v>
      </c>
      <c r="B22" s="1793" t="s">
        <v>381</v>
      </c>
      <c r="C22" s="1789">
        <v>1117</v>
      </c>
    </row>
    <row r="23" spans="1:3" ht="15.75">
      <c r="A23" s="1789">
        <v>1121</v>
      </c>
      <c r="B23" s="1792" t="s">
        <v>382</v>
      </c>
      <c r="C23" s="1789">
        <v>1121</v>
      </c>
    </row>
    <row r="24" spans="1:3" ht="15.75">
      <c r="A24" s="1789">
        <v>1122</v>
      </c>
      <c r="B24" s="1792" t="s">
        <v>383</v>
      </c>
      <c r="C24" s="1789">
        <v>1122</v>
      </c>
    </row>
    <row r="25" spans="1:3" ht="15.75">
      <c r="A25" s="1789">
        <v>1123</v>
      </c>
      <c r="B25" s="1792" t="s">
        <v>384</v>
      </c>
      <c r="C25" s="1789">
        <v>1123</v>
      </c>
    </row>
    <row r="26" spans="1:3" ht="15.75">
      <c r="A26" s="1789">
        <v>1125</v>
      </c>
      <c r="B26" s="1794" t="s">
        <v>385</v>
      </c>
      <c r="C26" s="1789">
        <v>1125</v>
      </c>
    </row>
    <row r="27" spans="1:3" ht="15.75">
      <c r="A27" s="1789">
        <v>1128</v>
      </c>
      <c r="B27" s="1792" t="s">
        <v>386</v>
      </c>
      <c r="C27" s="1789">
        <v>1128</v>
      </c>
    </row>
    <row r="28" spans="1:3" ht="15.75">
      <c r="A28" s="1789">
        <v>1139</v>
      </c>
      <c r="B28" s="1795" t="s">
        <v>387</v>
      </c>
      <c r="C28" s="1789">
        <v>1139</v>
      </c>
    </row>
    <row r="29" spans="1:3" ht="15.75">
      <c r="A29" s="1789">
        <v>1141</v>
      </c>
      <c r="B29" s="1793" t="s">
        <v>388</v>
      </c>
      <c r="C29" s="1789">
        <v>1141</v>
      </c>
    </row>
    <row r="30" spans="1:3" ht="15.75">
      <c r="A30" s="1789">
        <v>1142</v>
      </c>
      <c r="B30" s="1792" t="s">
        <v>389</v>
      </c>
      <c r="C30" s="1789">
        <v>1142</v>
      </c>
    </row>
    <row r="31" spans="1:3" ht="15.75">
      <c r="A31" s="1789">
        <v>1143</v>
      </c>
      <c r="B31" s="1793" t="s">
        <v>390</v>
      </c>
      <c r="C31" s="1789">
        <v>1143</v>
      </c>
    </row>
    <row r="32" spans="1:3" ht="15.75">
      <c r="A32" s="1789">
        <v>1144</v>
      </c>
      <c r="B32" s="1793" t="s">
        <v>391</v>
      </c>
      <c r="C32" s="1789">
        <v>1144</v>
      </c>
    </row>
    <row r="33" spans="1:3" ht="15.75">
      <c r="A33" s="1789">
        <v>1145</v>
      </c>
      <c r="B33" s="1792" t="s">
        <v>392</v>
      </c>
      <c r="C33" s="1789">
        <v>1145</v>
      </c>
    </row>
    <row r="34" spans="1:3" ht="15.75">
      <c r="A34" s="1789">
        <v>1146</v>
      </c>
      <c r="B34" s="1793" t="s">
        <v>393</v>
      </c>
      <c r="C34" s="1789">
        <v>1146</v>
      </c>
    </row>
    <row r="35" spans="1:3" ht="15.75">
      <c r="A35" s="1789">
        <v>1147</v>
      </c>
      <c r="B35" s="1793" t="s">
        <v>394</v>
      </c>
      <c r="C35" s="1789">
        <v>1147</v>
      </c>
    </row>
    <row r="36" spans="1:3" ht="15.75">
      <c r="A36" s="1789">
        <v>1148</v>
      </c>
      <c r="B36" s="1793" t="s">
        <v>395</v>
      </c>
      <c r="C36" s="1789">
        <v>1148</v>
      </c>
    </row>
    <row r="37" spans="1:3" ht="15.75">
      <c r="A37" s="1789">
        <v>1149</v>
      </c>
      <c r="B37" s="1793" t="s">
        <v>396</v>
      </c>
      <c r="C37" s="1789">
        <v>1149</v>
      </c>
    </row>
    <row r="38" spans="1:3" ht="15.75">
      <c r="A38" s="1789">
        <v>1151</v>
      </c>
      <c r="B38" s="1793" t="s">
        <v>397</v>
      </c>
      <c r="C38" s="1789">
        <v>1151</v>
      </c>
    </row>
    <row r="39" spans="1:3" ht="15.75">
      <c r="A39" s="1789">
        <v>1158</v>
      </c>
      <c r="B39" s="1792" t="s">
        <v>398</v>
      </c>
      <c r="C39" s="1789">
        <v>1158</v>
      </c>
    </row>
    <row r="40" spans="1:3" ht="15.75">
      <c r="A40" s="1789">
        <v>1161</v>
      </c>
      <c r="B40" s="1792" t="s">
        <v>399</v>
      </c>
      <c r="C40" s="1789">
        <v>1161</v>
      </c>
    </row>
    <row r="41" spans="1:3" ht="15.75">
      <c r="A41" s="1789">
        <v>1162</v>
      </c>
      <c r="B41" s="1792" t="s">
        <v>400</v>
      </c>
      <c r="C41" s="1789">
        <v>1162</v>
      </c>
    </row>
    <row r="42" spans="1:3" ht="15.75">
      <c r="A42" s="1789">
        <v>1163</v>
      </c>
      <c r="B42" s="1792" t="s">
        <v>401</v>
      </c>
      <c r="C42" s="1789">
        <v>1163</v>
      </c>
    </row>
    <row r="43" spans="1:3" ht="15.75">
      <c r="A43" s="1789">
        <v>1168</v>
      </c>
      <c r="B43" s="1792" t="s">
        <v>402</v>
      </c>
      <c r="C43" s="1789">
        <v>1168</v>
      </c>
    </row>
    <row r="44" spans="1:3" ht="15.75">
      <c r="A44" s="1789">
        <v>1179</v>
      </c>
      <c r="B44" s="1793" t="s">
        <v>403</v>
      </c>
      <c r="C44" s="1789">
        <v>1179</v>
      </c>
    </row>
    <row r="45" spans="1:3" ht="15.75">
      <c r="A45" s="1789">
        <v>2201</v>
      </c>
      <c r="B45" s="1793" t="s">
        <v>404</v>
      </c>
      <c r="C45" s="1789">
        <v>2201</v>
      </c>
    </row>
    <row r="46" spans="1:3" ht="15.75">
      <c r="A46" s="1789">
        <v>2205</v>
      </c>
      <c r="B46" s="1792" t="s">
        <v>405</v>
      </c>
      <c r="C46" s="1789">
        <v>2205</v>
      </c>
    </row>
    <row r="47" spans="1:3" ht="15.75">
      <c r="A47" s="1789">
        <v>2206</v>
      </c>
      <c r="B47" s="1795" t="s">
        <v>406</v>
      </c>
      <c r="C47" s="1789">
        <v>2206</v>
      </c>
    </row>
    <row r="48" spans="1:3" ht="15.75">
      <c r="A48" s="1789">
        <v>2215</v>
      </c>
      <c r="B48" s="1792" t="s">
        <v>407</v>
      </c>
      <c r="C48" s="1789">
        <v>2215</v>
      </c>
    </row>
    <row r="49" spans="1:3" ht="15.75">
      <c r="A49" s="1789">
        <v>2218</v>
      </c>
      <c r="B49" s="1792" t="s">
        <v>408</v>
      </c>
      <c r="C49" s="1789">
        <v>2218</v>
      </c>
    </row>
    <row r="50" spans="1:3" ht="15.75">
      <c r="A50" s="1789">
        <v>2219</v>
      </c>
      <c r="B50" s="1792" t="s">
        <v>409</v>
      </c>
      <c r="C50" s="1789">
        <v>2219</v>
      </c>
    </row>
    <row r="51" spans="1:3" ht="15.75">
      <c r="A51" s="1789">
        <v>2221</v>
      </c>
      <c r="B51" s="1793" t="s">
        <v>410</v>
      </c>
      <c r="C51" s="1789">
        <v>2221</v>
      </c>
    </row>
    <row r="52" spans="1:3" ht="15.75">
      <c r="A52" s="1789">
        <v>2222</v>
      </c>
      <c r="B52" s="1796" t="s">
        <v>411</v>
      </c>
      <c r="C52" s="1789">
        <v>2222</v>
      </c>
    </row>
    <row r="53" spans="1:3" ht="15.75">
      <c r="A53" s="1789">
        <v>2223</v>
      </c>
      <c r="B53" s="1796" t="s">
        <v>2001</v>
      </c>
      <c r="C53" s="1789">
        <v>2223</v>
      </c>
    </row>
    <row r="54" spans="1:3" ht="15.75">
      <c r="A54" s="1789">
        <v>2224</v>
      </c>
      <c r="B54" s="1795" t="s">
        <v>412</v>
      </c>
      <c r="C54" s="1789">
        <v>2224</v>
      </c>
    </row>
    <row r="55" spans="1:3" ht="15.75">
      <c r="A55" s="1789">
        <v>2225</v>
      </c>
      <c r="B55" s="1792" t="s">
        <v>413</v>
      </c>
      <c r="C55" s="1789">
        <v>2225</v>
      </c>
    </row>
    <row r="56" spans="1:3" ht="15.75">
      <c r="A56" s="1789">
        <v>2228</v>
      </c>
      <c r="B56" s="1792" t="s">
        <v>414</v>
      </c>
      <c r="C56" s="1789">
        <v>2228</v>
      </c>
    </row>
    <row r="57" spans="1:3" ht="15.75">
      <c r="A57" s="1789">
        <v>2239</v>
      </c>
      <c r="B57" s="1793" t="s">
        <v>415</v>
      </c>
      <c r="C57" s="1789">
        <v>2239</v>
      </c>
    </row>
    <row r="58" spans="1:3" ht="15.75">
      <c r="A58" s="1789">
        <v>2241</v>
      </c>
      <c r="B58" s="1796" t="s">
        <v>416</v>
      </c>
      <c r="C58" s="1789">
        <v>2241</v>
      </c>
    </row>
    <row r="59" spans="1:3" ht="15.75">
      <c r="A59" s="1789">
        <v>2242</v>
      </c>
      <c r="B59" s="1796" t="s">
        <v>417</v>
      </c>
      <c r="C59" s="1789">
        <v>2242</v>
      </c>
    </row>
    <row r="60" spans="1:3" ht="15.75">
      <c r="A60" s="1789">
        <v>2243</v>
      </c>
      <c r="B60" s="1796" t="s">
        <v>418</v>
      </c>
      <c r="C60" s="1789">
        <v>2243</v>
      </c>
    </row>
    <row r="61" spans="1:3" ht="15.75">
      <c r="A61" s="1789">
        <v>2244</v>
      </c>
      <c r="B61" s="1796" t="s">
        <v>419</v>
      </c>
      <c r="C61" s="1789">
        <v>2244</v>
      </c>
    </row>
    <row r="62" spans="1:3" ht="15.75">
      <c r="A62" s="1789">
        <v>2245</v>
      </c>
      <c r="B62" s="1797" t="s">
        <v>420</v>
      </c>
      <c r="C62" s="1789">
        <v>2245</v>
      </c>
    </row>
    <row r="63" spans="1:3" ht="15.75">
      <c r="A63" s="1789">
        <v>2246</v>
      </c>
      <c r="B63" s="1796" t="s">
        <v>421</v>
      </c>
      <c r="C63" s="1789">
        <v>2246</v>
      </c>
    </row>
    <row r="64" spans="1:3" ht="15.75">
      <c r="A64" s="1789">
        <v>2247</v>
      </c>
      <c r="B64" s="1796" t="s">
        <v>422</v>
      </c>
      <c r="C64" s="1789">
        <v>2247</v>
      </c>
    </row>
    <row r="65" spans="1:3" ht="15.75">
      <c r="A65" s="1789">
        <v>2248</v>
      </c>
      <c r="B65" s="1796" t="s">
        <v>423</v>
      </c>
      <c r="C65" s="1789">
        <v>2248</v>
      </c>
    </row>
    <row r="66" spans="1:3" ht="15.75">
      <c r="A66" s="1789">
        <v>2249</v>
      </c>
      <c r="B66" s="1796" t="s">
        <v>424</v>
      </c>
      <c r="C66" s="1789">
        <v>2249</v>
      </c>
    </row>
    <row r="67" spans="1:3" ht="15.75">
      <c r="A67" s="1789">
        <v>2258</v>
      </c>
      <c r="B67" s="1792" t="s">
        <v>425</v>
      </c>
      <c r="C67" s="1789">
        <v>2258</v>
      </c>
    </row>
    <row r="68" spans="1:3" ht="15.75">
      <c r="A68" s="1789">
        <v>2259</v>
      </c>
      <c r="B68" s="1795" t="s">
        <v>426</v>
      </c>
      <c r="C68" s="1789">
        <v>2259</v>
      </c>
    </row>
    <row r="69" spans="1:3" ht="15.75">
      <c r="A69" s="1789">
        <v>2261</v>
      </c>
      <c r="B69" s="1793" t="s">
        <v>427</v>
      </c>
      <c r="C69" s="1789">
        <v>2261</v>
      </c>
    </row>
    <row r="70" spans="1:3" ht="15.75">
      <c r="A70" s="1789">
        <v>2268</v>
      </c>
      <c r="B70" s="1792" t="s">
        <v>428</v>
      </c>
      <c r="C70" s="1789">
        <v>2268</v>
      </c>
    </row>
    <row r="71" spans="1:3" ht="15.75">
      <c r="A71" s="1789">
        <v>2279</v>
      </c>
      <c r="B71" s="1793" t="s">
        <v>429</v>
      </c>
      <c r="C71" s="1789">
        <v>2279</v>
      </c>
    </row>
    <row r="72" spans="1:3" ht="15.75">
      <c r="A72" s="1789">
        <v>2281</v>
      </c>
      <c r="B72" s="1795" t="s">
        <v>430</v>
      </c>
      <c r="C72" s="1789">
        <v>2281</v>
      </c>
    </row>
    <row r="73" spans="1:3" ht="15.75">
      <c r="A73" s="1789">
        <v>2282</v>
      </c>
      <c r="B73" s="1795" t="s">
        <v>431</v>
      </c>
      <c r="C73" s="1789">
        <v>2282</v>
      </c>
    </row>
    <row r="74" spans="1:3" ht="15.75">
      <c r="A74" s="1789">
        <v>2283</v>
      </c>
      <c r="B74" s="1795" t="s">
        <v>432</v>
      </c>
      <c r="C74" s="1789">
        <v>2283</v>
      </c>
    </row>
    <row r="75" spans="1:3" ht="15.75">
      <c r="A75" s="1789">
        <v>2284</v>
      </c>
      <c r="B75" s="1795" t="s">
        <v>433</v>
      </c>
      <c r="C75" s="1789">
        <v>2284</v>
      </c>
    </row>
    <row r="76" spans="1:3" ht="15.75">
      <c r="A76" s="1789">
        <v>2285</v>
      </c>
      <c r="B76" s="1795" t="s">
        <v>434</v>
      </c>
      <c r="C76" s="1789">
        <v>2285</v>
      </c>
    </row>
    <row r="77" spans="1:3" ht="15.75">
      <c r="A77" s="1789">
        <v>2288</v>
      </c>
      <c r="B77" s="1795" t="s">
        <v>435</v>
      </c>
      <c r="C77" s="1789">
        <v>2288</v>
      </c>
    </row>
    <row r="78" spans="1:3" ht="15.75">
      <c r="A78" s="1789">
        <v>2289</v>
      </c>
      <c r="B78" s="1795" t="s">
        <v>436</v>
      </c>
      <c r="C78" s="1789">
        <v>2289</v>
      </c>
    </row>
    <row r="79" spans="1:3" ht="15.75">
      <c r="A79" s="1789">
        <v>3301</v>
      </c>
      <c r="B79" s="1792" t="s">
        <v>437</v>
      </c>
      <c r="C79" s="1789">
        <v>3301</v>
      </c>
    </row>
    <row r="80" spans="1:3" ht="15.75">
      <c r="A80" s="1789">
        <v>3311</v>
      </c>
      <c r="B80" s="1792" t="s">
        <v>2002</v>
      </c>
      <c r="C80" s="1789">
        <v>3311</v>
      </c>
    </row>
    <row r="81" spans="1:3" ht="15.75">
      <c r="A81" s="1789">
        <v>3312</v>
      </c>
      <c r="B81" s="1793" t="s">
        <v>2003</v>
      </c>
      <c r="C81" s="1789">
        <v>3312</v>
      </c>
    </row>
    <row r="82" spans="1:3" ht="15.75">
      <c r="A82" s="1789">
        <v>3318</v>
      </c>
      <c r="B82" s="1795" t="s">
        <v>438</v>
      </c>
      <c r="C82" s="1789">
        <v>3318</v>
      </c>
    </row>
    <row r="83" spans="1:3" ht="15.75">
      <c r="A83" s="1789">
        <v>3321</v>
      </c>
      <c r="B83" s="1792" t="s">
        <v>1994</v>
      </c>
      <c r="C83" s="1789">
        <v>3321</v>
      </c>
    </row>
    <row r="84" spans="1:3" ht="15.75">
      <c r="A84" s="1789">
        <v>3322</v>
      </c>
      <c r="B84" s="1793" t="s">
        <v>1995</v>
      </c>
      <c r="C84" s="1789">
        <v>3322</v>
      </c>
    </row>
    <row r="85" spans="1:3" ht="15.75">
      <c r="A85" s="1789">
        <v>3323</v>
      </c>
      <c r="B85" s="1795" t="s">
        <v>1993</v>
      </c>
      <c r="C85" s="1789">
        <v>3323</v>
      </c>
    </row>
    <row r="86" spans="1:3" ht="15.75">
      <c r="A86" s="1789">
        <v>3324</v>
      </c>
      <c r="B86" s="1795" t="s">
        <v>439</v>
      </c>
      <c r="C86" s="1789">
        <v>3324</v>
      </c>
    </row>
    <row r="87" spans="1:3" ht="15.75">
      <c r="A87" s="1789">
        <v>3325</v>
      </c>
      <c r="B87" s="1793" t="s">
        <v>1996</v>
      </c>
      <c r="C87" s="1789">
        <v>3325</v>
      </c>
    </row>
    <row r="88" spans="1:3" ht="15.75">
      <c r="A88" s="1789">
        <v>3326</v>
      </c>
      <c r="B88" s="1792" t="s">
        <v>1997</v>
      </c>
      <c r="C88" s="1789">
        <v>3326</v>
      </c>
    </row>
    <row r="89" spans="1:3" ht="15.75">
      <c r="A89" s="1789">
        <v>3327</v>
      </c>
      <c r="B89" s="1792" t="s">
        <v>1998</v>
      </c>
      <c r="C89" s="1789">
        <v>3327</v>
      </c>
    </row>
    <row r="90" spans="1:3" ht="15.75">
      <c r="A90" s="1789">
        <v>3332</v>
      </c>
      <c r="B90" s="1792" t="s">
        <v>440</v>
      </c>
      <c r="C90" s="1789">
        <v>3332</v>
      </c>
    </row>
    <row r="91" spans="1:3" ht="15.75">
      <c r="A91" s="1789">
        <v>3333</v>
      </c>
      <c r="B91" s="1793" t="s">
        <v>441</v>
      </c>
      <c r="C91" s="1789">
        <v>3333</v>
      </c>
    </row>
    <row r="92" spans="1:3" ht="15.75">
      <c r="A92" s="1789">
        <v>3334</v>
      </c>
      <c r="B92" s="1793" t="s">
        <v>518</v>
      </c>
      <c r="C92" s="1789">
        <v>3334</v>
      </c>
    </row>
    <row r="93" spans="1:3" ht="15.75">
      <c r="A93" s="1789">
        <v>3336</v>
      </c>
      <c r="B93" s="1793" t="s">
        <v>519</v>
      </c>
      <c r="C93" s="1789">
        <v>3336</v>
      </c>
    </row>
    <row r="94" spans="1:3" ht="15.75">
      <c r="A94" s="1789">
        <v>3337</v>
      </c>
      <c r="B94" s="1792" t="s">
        <v>1999</v>
      </c>
      <c r="C94" s="1789">
        <v>3337</v>
      </c>
    </row>
    <row r="95" spans="1:3" ht="15.75">
      <c r="A95" s="1789">
        <v>3338</v>
      </c>
      <c r="B95" s="1792" t="s">
        <v>2000</v>
      </c>
      <c r="C95" s="1789">
        <v>3338</v>
      </c>
    </row>
    <row r="96" spans="1:3" ht="15.75">
      <c r="A96" s="1789">
        <v>3341</v>
      </c>
      <c r="B96" s="1793" t="s">
        <v>520</v>
      </c>
      <c r="C96" s="1789">
        <v>3341</v>
      </c>
    </row>
    <row r="97" spans="1:3" ht="15.75">
      <c r="A97" s="1789">
        <v>3349</v>
      </c>
      <c r="B97" s="1793" t="s">
        <v>442</v>
      </c>
      <c r="C97" s="1789">
        <v>3349</v>
      </c>
    </row>
    <row r="98" spans="1:3" ht="15.75">
      <c r="A98" s="1789">
        <v>3359</v>
      </c>
      <c r="B98" s="1793" t="s">
        <v>443</v>
      </c>
      <c r="C98" s="1789">
        <v>3359</v>
      </c>
    </row>
    <row r="99" spans="1:3" ht="15.75">
      <c r="A99" s="1789">
        <v>3369</v>
      </c>
      <c r="B99" s="1793" t="s">
        <v>444</v>
      </c>
      <c r="C99" s="1789">
        <v>3369</v>
      </c>
    </row>
    <row r="100" spans="1:3" ht="15.75">
      <c r="A100" s="1789">
        <v>3388</v>
      </c>
      <c r="B100" s="1792" t="s">
        <v>0</v>
      </c>
      <c r="C100" s="1789">
        <v>3388</v>
      </c>
    </row>
    <row r="101" spans="1:3" ht="15.75">
      <c r="A101" s="1789">
        <v>3389</v>
      </c>
      <c r="B101" s="1793" t="s">
        <v>1</v>
      </c>
      <c r="C101" s="1789">
        <v>3389</v>
      </c>
    </row>
    <row r="102" spans="1:3" ht="15.75">
      <c r="A102" s="1789">
        <v>4401</v>
      </c>
      <c r="B102" s="1792" t="s">
        <v>2</v>
      </c>
      <c r="C102" s="1789">
        <v>4401</v>
      </c>
    </row>
    <row r="103" spans="1:3" ht="15.75">
      <c r="A103" s="1789">
        <v>4412</v>
      </c>
      <c r="B103" s="1795" t="s">
        <v>3</v>
      </c>
      <c r="C103" s="1789">
        <v>4412</v>
      </c>
    </row>
    <row r="104" spans="1:3" ht="15.75">
      <c r="A104" s="1789">
        <v>4415</v>
      </c>
      <c r="B104" s="1793" t="s">
        <v>4</v>
      </c>
      <c r="C104" s="1789">
        <v>4415</v>
      </c>
    </row>
    <row r="105" spans="1:3" ht="15.75">
      <c r="A105" s="1789">
        <v>4418</v>
      </c>
      <c r="B105" s="1793" t="s">
        <v>5</v>
      </c>
      <c r="C105" s="1789">
        <v>4418</v>
      </c>
    </row>
    <row r="106" spans="1:3" ht="15.75">
      <c r="A106" s="1789">
        <v>4429</v>
      </c>
      <c r="B106" s="1792" t="s">
        <v>6</v>
      </c>
      <c r="C106" s="1789">
        <v>4429</v>
      </c>
    </row>
    <row r="107" spans="1:3" ht="15.75">
      <c r="A107" s="1789">
        <v>4431</v>
      </c>
      <c r="B107" s="1793" t="s">
        <v>2004</v>
      </c>
      <c r="C107" s="1789">
        <v>4431</v>
      </c>
    </row>
    <row r="108" spans="1:3" ht="15.75">
      <c r="A108" s="1789">
        <v>4433</v>
      </c>
      <c r="B108" s="1793" t="s">
        <v>7</v>
      </c>
      <c r="C108" s="1789">
        <v>4433</v>
      </c>
    </row>
    <row r="109" spans="1:3" ht="15.75">
      <c r="A109" s="1789">
        <v>4436</v>
      </c>
      <c r="B109" s="1793" t="s">
        <v>8</v>
      </c>
      <c r="C109" s="1789">
        <v>4436</v>
      </c>
    </row>
    <row r="110" spans="1:3" ht="15.75">
      <c r="A110" s="1789">
        <v>4437</v>
      </c>
      <c r="B110" s="1794" t="s">
        <v>9</v>
      </c>
      <c r="C110" s="1789">
        <v>4437</v>
      </c>
    </row>
    <row r="111" spans="1:3" ht="15.75">
      <c r="A111" s="1789">
        <v>4448</v>
      </c>
      <c r="B111" s="1794" t="s">
        <v>2032</v>
      </c>
      <c r="C111" s="1789">
        <v>4448</v>
      </c>
    </row>
    <row r="112" spans="1:3" ht="15.75">
      <c r="A112" s="1789">
        <v>4450</v>
      </c>
      <c r="B112" s="1793" t="s">
        <v>10</v>
      </c>
      <c r="C112" s="1789">
        <v>4450</v>
      </c>
    </row>
    <row r="113" spans="1:3" ht="15.75">
      <c r="A113" s="1789">
        <v>4451</v>
      </c>
      <c r="B113" s="1798" t="s">
        <v>11</v>
      </c>
      <c r="C113" s="1789">
        <v>4451</v>
      </c>
    </row>
    <row r="114" spans="1:3" ht="15.75">
      <c r="A114" s="1789">
        <v>4452</v>
      </c>
      <c r="B114" s="1798" t="s">
        <v>12</v>
      </c>
      <c r="C114" s="1789">
        <v>4452</v>
      </c>
    </row>
    <row r="115" spans="1:3" ht="15.75">
      <c r="A115" s="1789">
        <v>4453</v>
      </c>
      <c r="B115" s="1798" t="s">
        <v>13</v>
      </c>
      <c r="C115" s="1789">
        <v>4453</v>
      </c>
    </row>
    <row r="116" spans="1:3" ht="15.75">
      <c r="A116" s="1789">
        <v>4454</v>
      </c>
      <c r="B116" s="1799" t="s">
        <v>14</v>
      </c>
      <c r="C116" s="1789">
        <v>4454</v>
      </c>
    </row>
    <row r="117" spans="1:3" ht="15.75">
      <c r="A117" s="1789">
        <v>4455</v>
      </c>
      <c r="B117" s="1799" t="s">
        <v>2005</v>
      </c>
      <c r="C117" s="1789">
        <v>4455</v>
      </c>
    </row>
    <row r="118" spans="1:3" ht="15.75">
      <c r="A118" s="1789">
        <v>4456</v>
      </c>
      <c r="B118" s="1798" t="s">
        <v>15</v>
      </c>
      <c r="C118" s="1789">
        <v>4456</v>
      </c>
    </row>
    <row r="119" spans="1:3" ht="15.75">
      <c r="A119" s="1789">
        <v>4457</v>
      </c>
      <c r="B119" s="1800" t="s">
        <v>2006</v>
      </c>
      <c r="C119" s="1789">
        <v>4457</v>
      </c>
    </row>
    <row r="120" spans="1:3" ht="15.75">
      <c r="A120" s="1789">
        <v>4458</v>
      </c>
      <c r="B120" s="1800" t="s">
        <v>2035</v>
      </c>
      <c r="C120" s="1789">
        <v>4458</v>
      </c>
    </row>
    <row r="121" spans="1:3" ht="15.75">
      <c r="A121" s="1789">
        <v>4459</v>
      </c>
      <c r="B121" s="1800" t="s">
        <v>1652</v>
      </c>
      <c r="C121" s="1789">
        <v>4459</v>
      </c>
    </row>
    <row r="122" spans="1:3" ht="15.75">
      <c r="A122" s="1789">
        <v>4465</v>
      </c>
      <c r="B122" s="1790" t="s">
        <v>16</v>
      </c>
      <c r="C122" s="1789">
        <v>4465</v>
      </c>
    </row>
    <row r="123" spans="1:3" ht="15.75">
      <c r="A123" s="1789">
        <v>4467</v>
      </c>
      <c r="B123" s="1791" t="s">
        <v>17</v>
      </c>
      <c r="C123" s="1789">
        <v>4467</v>
      </c>
    </row>
    <row r="124" spans="1:3" ht="15.75">
      <c r="A124" s="1789">
        <v>4468</v>
      </c>
      <c r="B124" s="1792" t="s">
        <v>18</v>
      </c>
      <c r="C124" s="1789">
        <v>4468</v>
      </c>
    </row>
    <row r="125" spans="1:3" ht="15.75">
      <c r="A125" s="1789">
        <v>4469</v>
      </c>
      <c r="B125" s="1793" t="s">
        <v>19</v>
      </c>
      <c r="C125" s="1789">
        <v>4469</v>
      </c>
    </row>
    <row r="126" spans="1:3" ht="15.75">
      <c r="A126" s="1789">
        <v>5501</v>
      </c>
      <c r="B126" s="1792" t="s">
        <v>20</v>
      </c>
      <c r="C126" s="1789">
        <v>5501</v>
      </c>
    </row>
    <row r="127" spans="1:3" ht="15.75">
      <c r="A127" s="1789">
        <v>5511</v>
      </c>
      <c r="B127" s="1797" t="s">
        <v>21</v>
      </c>
      <c r="C127" s="1789">
        <v>5511</v>
      </c>
    </row>
    <row r="128" spans="1:3" ht="15.75">
      <c r="A128" s="1789">
        <v>5512</v>
      </c>
      <c r="B128" s="1792" t="s">
        <v>22</v>
      </c>
      <c r="C128" s="1789">
        <v>5512</v>
      </c>
    </row>
    <row r="129" spans="1:3" ht="15.75">
      <c r="A129" s="1789">
        <v>5513</v>
      </c>
      <c r="B129" s="1800" t="s">
        <v>2036</v>
      </c>
      <c r="C129" s="1789">
        <v>5513</v>
      </c>
    </row>
    <row r="130" spans="1:3" ht="15.75">
      <c r="A130" s="1789">
        <v>5514</v>
      </c>
      <c r="B130" s="1800" t="s">
        <v>543</v>
      </c>
      <c r="C130" s="1789">
        <v>5514</v>
      </c>
    </row>
    <row r="131" spans="1:3" ht="15.75">
      <c r="A131" s="1789">
        <v>5515</v>
      </c>
      <c r="B131" s="1800" t="s">
        <v>544</v>
      </c>
      <c r="C131" s="1789">
        <v>5515</v>
      </c>
    </row>
    <row r="132" spans="1:3" ht="15.75">
      <c r="A132" s="1789">
        <v>5516</v>
      </c>
      <c r="B132" s="1800" t="s">
        <v>2037</v>
      </c>
      <c r="C132" s="1789">
        <v>5516</v>
      </c>
    </row>
    <row r="133" spans="1:3" ht="15.75">
      <c r="A133" s="1789">
        <v>5517</v>
      </c>
      <c r="B133" s="1800" t="s">
        <v>545</v>
      </c>
      <c r="C133" s="1789">
        <v>5517</v>
      </c>
    </row>
    <row r="134" spans="1:3" ht="15.75">
      <c r="A134" s="1789">
        <v>5518</v>
      </c>
      <c r="B134" s="1792" t="s">
        <v>546</v>
      </c>
      <c r="C134" s="1789">
        <v>5518</v>
      </c>
    </row>
    <row r="135" spans="1:3" ht="15.75">
      <c r="A135" s="1789">
        <v>5519</v>
      </c>
      <c r="B135" s="1792" t="s">
        <v>547</v>
      </c>
      <c r="C135" s="1789">
        <v>5519</v>
      </c>
    </row>
    <row r="136" spans="1:3" ht="15.75">
      <c r="A136" s="1789">
        <v>5521</v>
      </c>
      <c r="B136" s="1792" t="s">
        <v>548</v>
      </c>
      <c r="C136" s="1789">
        <v>5521</v>
      </c>
    </row>
    <row r="137" spans="1:3" ht="15.75">
      <c r="A137" s="1789">
        <v>5522</v>
      </c>
      <c r="B137" s="1801" t="s">
        <v>549</v>
      </c>
      <c r="C137" s="1789">
        <v>5522</v>
      </c>
    </row>
    <row r="138" spans="1:3" ht="15.75">
      <c r="A138" s="1789">
        <v>5524</v>
      </c>
      <c r="B138" s="1790" t="s">
        <v>550</v>
      </c>
      <c r="C138" s="1789">
        <v>5524</v>
      </c>
    </row>
    <row r="139" spans="1:3" ht="15.75">
      <c r="A139" s="1789">
        <v>5525</v>
      </c>
      <c r="B139" s="1797" t="s">
        <v>551</v>
      </c>
      <c r="C139" s="1789">
        <v>5525</v>
      </c>
    </row>
    <row r="140" spans="1:3" ht="15.75">
      <c r="A140" s="1789">
        <v>5526</v>
      </c>
      <c r="B140" s="1794" t="s">
        <v>552</v>
      </c>
      <c r="C140" s="1789">
        <v>5526</v>
      </c>
    </row>
    <row r="141" spans="1:3" ht="15.75">
      <c r="A141" s="1789">
        <v>5527</v>
      </c>
      <c r="B141" s="1794" t="s">
        <v>553</v>
      </c>
      <c r="C141" s="1789">
        <v>5527</v>
      </c>
    </row>
    <row r="142" spans="1:3" ht="15.75">
      <c r="A142" s="1789">
        <v>5528</v>
      </c>
      <c r="B142" s="1794" t="s">
        <v>554</v>
      </c>
      <c r="C142" s="1789">
        <v>5528</v>
      </c>
    </row>
    <row r="143" spans="1:3" ht="15.75">
      <c r="A143" s="1789">
        <v>5529</v>
      </c>
      <c r="B143" s="1794" t="s">
        <v>555</v>
      </c>
      <c r="C143" s="1789">
        <v>5529</v>
      </c>
    </row>
    <row r="144" spans="1:3" ht="15.75">
      <c r="A144" s="1789">
        <v>5530</v>
      </c>
      <c r="B144" s="1794" t="s">
        <v>556</v>
      </c>
      <c r="C144" s="1789">
        <v>5530</v>
      </c>
    </row>
    <row r="145" spans="1:3" ht="15.75">
      <c r="A145" s="1789">
        <v>5531</v>
      </c>
      <c r="B145" s="1797" t="s">
        <v>557</v>
      </c>
      <c r="C145" s="1789">
        <v>5531</v>
      </c>
    </row>
    <row r="146" spans="1:3" ht="15.75">
      <c r="A146" s="1789">
        <v>5532</v>
      </c>
      <c r="B146" s="1801" t="s">
        <v>558</v>
      </c>
      <c r="C146" s="1789">
        <v>5532</v>
      </c>
    </row>
    <row r="147" spans="1:3" ht="15.75">
      <c r="A147" s="1789">
        <v>5533</v>
      </c>
      <c r="B147" s="1801" t="s">
        <v>559</v>
      </c>
      <c r="C147" s="1789">
        <v>5533</v>
      </c>
    </row>
    <row r="148" spans="1:3" ht="15.75">
      <c r="A148" s="1802">
        <v>5534</v>
      </c>
      <c r="B148" s="1801" t="s">
        <v>560</v>
      </c>
      <c r="C148" s="1802">
        <v>5534</v>
      </c>
    </row>
    <row r="149" spans="1:3" ht="15.75">
      <c r="A149" s="1802">
        <v>5535</v>
      </c>
      <c r="B149" s="1801" t="s">
        <v>561</v>
      </c>
      <c r="C149" s="1802">
        <v>5535</v>
      </c>
    </row>
    <row r="150" spans="1:3" ht="15.75">
      <c r="A150" s="1789">
        <v>5538</v>
      </c>
      <c r="B150" s="1797" t="s">
        <v>562</v>
      </c>
      <c r="C150" s="1789">
        <v>5538</v>
      </c>
    </row>
    <row r="151" spans="1:3" ht="15.75">
      <c r="A151" s="1789">
        <v>5540</v>
      </c>
      <c r="B151" s="1801" t="s">
        <v>563</v>
      </c>
      <c r="C151" s="1789">
        <v>5540</v>
      </c>
    </row>
    <row r="152" spans="1:3" ht="15.75">
      <c r="A152" s="1789">
        <v>5541</v>
      </c>
      <c r="B152" s="1801" t="s">
        <v>2085</v>
      </c>
      <c r="C152" s="1789">
        <v>5541</v>
      </c>
    </row>
    <row r="153" spans="1:3" ht="15.75">
      <c r="A153" s="1789">
        <v>5545</v>
      </c>
      <c r="B153" s="1801" t="s">
        <v>2086</v>
      </c>
      <c r="C153" s="1789">
        <v>5545</v>
      </c>
    </row>
    <row r="154" spans="1:3" ht="15.75">
      <c r="A154" s="1789">
        <v>5546</v>
      </c>
      <c r="B154" s="1801" t="s">
        <v>564</v>
      </c>
      <c r="C154" s="1789">
        <v>5546</v>
      </c>
    </row>
    <row r="155" spans="1:3" ht="15.75">
      <c r="A155" s="1789">
        <v>5547</v>
      </c>
      <c r="B155" s="1801" t="s">
        <v>565</v>
      </c>
      <c r="C155" s="1789">
        <v>5547</v>
      </c>
    </row>
    <row r="156" spans="1:3" ht="15.75">
      <c r="A156" s="1789">
        <v>5548</v>
      </c>
      <c r="B156" s="1801" t="s">
        <v>566</v>
      </c>
      <c r="C156" s="1789">
        <v>5548</v>
      </c>
    </row>
    <row r="157" spans="1:3" ht="15.75">
      <c r="A157" s="1789">
        <v>5550</v>
      </c>
      <c r="B157" s="1801" t="s">
        <v>567</v>
      </c>
      <c r="C157" s="1789">
        <v>5550</v>
      </c>
    </row>
    <row r="158" spans="1:3" ht="15.75">
      <c r="A158" s="1789">
        <v>5551</v>
      </c>
      <c r="B158" s="1801" t="s">
        <v>568</v>
      </c>
      <c r="C158" s="1789">
        <v>5551</v>
      </c>
    </row>
    <row r="159" spans="1:3" ht="15.75">
      <c r="A159" s="1789">
        <v>5553</v>
      </c>
      <c r="B159" s="1801" t="s">
        <v>569</v>
      </c>
      <c r="C159" s="1789">
        <v>5553</v>
      </c>
    </row>
    <row r="160" spans="1:3" ht="15.75">
      <c r="A160" s="1789">
        <v>5554</v>
      </c>
      <c r="B160" s="1797" t="s">
        <v>570</v>
      </c>
      <c r="C160" s="1789">
        <v>5554</v>
      </c>
    </row>
    <row r="161" spans="1:3" ht="15.75">
      <c r="A161" s="1789">
        <v>5556</v>
      </c>
      <c r="B161" s="1793" t="s">
        <v>571</v>
      </c>
      <c r="C161" s="1789">
        <v>5556</v>
      </c>
    </row>
    <row r="162" spans="1:3" ht="15.75">
      <c r="A162" s="1789">
        <v>5561</v>
      </c>
      <c r="B162" s="1803" t="s">
        <v>2087</v>
      </c>
      <c r="C162" s="1789">
        <v>5561</v>
      </c>
    </row>
    <row r="163" spans="1:3" ht="15.75">
      <c r="A163" s="1789">
        <v>5562</v>
      </c>
      <c r="B163" s="1803" t="s">
        <v>2045</v>
      </c>
      <c r="C163" s="1789">
        <v>5562</v>
      </c>
    </row>
    <row r="164" spans="1:3" ht="15.75">
      <c r="A164" s="1789">
        <v>5588</v>
      </c>
      <c r="B164" s="1792" t="s">
        <v>572</v>
      </c>
      <c r="C164" s="1789">
        <v>5588</v>
      </c>
    </row>
    <row r="165" spans="1:3" ht="15.75">
      <c r="A165" s="1789">
        <v>5589</v>
      </c>
      <c r="B165" s="1792" t="s">
        <v>573</v>
      </c>
      <c r="C165" s="1789">
        <v>5589</v>
      </c>
    </row>
    <row r="166" spans="1:3" ht="15.75">
      <c r="A166" s="1789">
        <v>6601</v>
      </c>
      <c r="B166" s="1792" t="s">
        <v>574</v>
      </c>
      <c r="C166" s="1789">
        <v>6601</v>
      </c>
    </row>
    <row r="167" spans="1:3" ht="15.75">
      <c r="A167" s="1789">
        <v>6602</v>
      </c>
      <c r="B167" s="1793" t="s">
        <v>575</v>
      </c>
      <c r="C167" s="1789">
        <v>6602</v>
      </c>
    </row>
    <row r="168" spans="1:3" ht="15.75">
      <c r="A168" s="1789">
        <v>6603</v>
      </c>
      <c r="B168" s="1793" t="s">
        <v>576</v>
      </c>
      <c r="C168" s="1789">
        <v>6603</v>
      </c>
    </row>
    <row r="169" spans="1:3" ht="15.75">
      <c r="A169" s="1789">
        <v>6604</v>
      </c>
      <c r="B169" s="1793" t="s">
        <v>577</v>
      </c>
      <c r="C169" s="1789">
        <v>6604</v>
      </c>
    </row>
    <row r="170" spans="1:3" ht="15.75">
      <c r="A170" s="1789">
        <v>6605</v>
      </c>
      <c r="B170" s="1793" t="s">
        <v>2048</v>
      </c>
      <c r="C170" s="1789">
        <v>6605</v>
      </c>
    </row>
    <row r="171" spans="1:3" ht="15.75">
      <c r="A171" s="1802">
        <v>6606</v>
      </c>
      <c r="B171" s="1795" t="s">
        <v>578</v>
      </c>
      <c r="C171" s="1802">
        <v>6606</v>
      </c>
    </row>
    <row r="172" spans="1:3" ht="15.75">
      <c r="A172" s="1789">
        <v>6618</v>
      </c>
      <c r="B172" s="1792" t="s">
        <v>579</v>
      </c>
      <c r="C172" s="1789">
        <v>6618</v>
      </c>
    </row>
    <row r="173" spans="1:3" ht="15.75">
      <c r="A173" s="1789">
        <v>6619</v>
      </c>
      <c r="B173" s="1793" t="s">
        <v>580</v>
      </c>
      <c r="C173" s="1789">
        <v>6619</v>
      </c>
    </row>
    <row r="174" spans="1:3" ht="15.75">
      <c r="A174" s="1789">
        <v>6621</v>
      </c>
      <c r="B174" s="1792" t="s">
        <v>581</v>
      </c>
      <c r="C174" s="1789">
        <v>6621</v>
      </c>
    </row>
    <row r="175" spans="1:3" ht="15.75">
      <c r="A175" s="1789">
        <v>6622</v>
      </c>
      <c r="B175" s="1793" t="s">
        <v>582</v>
      </c>
      <c r="C175" s="1789">
        <v>6622</v>
      </c>
    </row>
    <row r="176" spans="1:3" ht="15.75">
      <c r="A176" s="1789">
        <v>6623</v>
      </c>
      <c r="B176" s="1793" t="s">
        <v>583</v>
      </c>
      <c r="C176" s="1789">
        <v>6623</v>
      </c>
    </row>
    <row r="177" spans="1:3" ht="15.75">
      <c r="A177" s="1789">
        <v>6624</v>
      </c>
      <c r="B177" s="1793" t="s">
        <v>584</v>
      </c>
      <c r="C177" s="1789">
        <v>6624</v>
      </c>
    </row>
    <row r="178" spans="1:3" ht="15.75">
      <c r="A178" s="1789">
        <v>6625</v>
      </c>
      <c r="B178" s="1794" t="s">
        <v>585</v>
      </c>
      <c r="C178" s="1789">
        <v>6625</v>
      </c>
    </row>
    <row r="179" spans="1:3" ht="15.75">
      <c r="A179" s="1789">
        <v>6626</v>
      </c>
      <c r="B179" s="1794" t="s">
        <v>477</v>
      </c>
      <c r="C179" s="1789">
        <v>6626</v>
      </c>
    </row>
    <row r="180" spans="1:3" ht="15.75">
      <c r="A180" s="1789">
        <v>6627</v>
      </c>
      <c r="B180" s="1794" t="s">
        <v>478</v>
      </c>
      <c r="C180" s="1789">
        <v>6627</v>
      </c>
    </row>
    <row r="181" spans="1:3" ht="15.75">
      <c r="A181" s="1789">
        <v>6628</v>
      </c>
      <c r="B181" s="1800" t="s">
        <v>479</v>
      </c>
      <c r="C181" s="1789">
        <v>6628</v>
      </c>
    </row>
    <row r="182" spans="1:3" ht="15.75">
      <c r="A182" s="1789">
        <v>6629</v>
      </c>
      <c r="B182" s="1803" t="s">
        <v>480</v>
      </c>
      <c r="C182" s="1789">
        <v>6629</v>
      </c>
    </row>
    <row r="183" spans="1:3" ht="15.75">
      <c r="A183" s="1804">
        <v>7701</v>
      </c>
      <c r="B183" s="1792" t="s">
        <v>481</v>
      </c>
      <c r="C183" s="1804">
        <v>7701</v>
      </c>
    </row>
    <row r="184" spans="1:3" ht="15.75">
      <c r="A184" s="1789">
        <v>7708</v>
      </c>
      <c r="B184" s="1792" t="s">
        <v>482</v>
      </c>
      <c r="C184" s="1789">
        <v>7708</v>
      </c>
    </row>
    <row r="185" spans="1:3" ht="15.75">
      <c r="A185" s="1789">
        <v>7711</v>
      </c>
      <c r="B185" s="1795" t="s">
        <v>483</v>
      </c>
      <c r="C185" s="1789">
        <v>7711</v>
      </c>
    </row>
    <row r="186" spans="1:3" ht="15.75">
      <c r="A186" s="1789">
        <v>7712</v>
      </c>
      <c r="B186" s="1792" t="s">
        <v>484</v>
      </c>
      <c r="C186" s="1789">
        <v>7712</v>
      </c>
    </row>
    <row r="187" spans="1:3" ht="15.75">
      <c r="A187" s="1789">
        <v>7713</v>
      </c>
      <c r="B187" s="1805" t="s">
        <v>485</v>
      </c>
      <c r="C187" s="1789">
        <v>7713</v>
      </c>
    </row>
    <row r="188" spans="1:3" ht="15.75">
      <c r="A188" s="1789">
        <v>7714</v>
      </c>
      <c r="B188" s="1791" t="s">
        <v>486</v>
      </c>
      <c r="C188" s="1789">
        <v>7714</v>
      </c>
    </row>
    <row r="189" spans="1:3" ht="15.75">
      <c r="A189" s="1789">
        <v>7718</v>
      </c>
      <c r="B189" s="1792" t="s">
        <v>487</v>
      </c>
      <c r="C189" s="1789">
        <v>7718</v>
      </c>
    </row>
    <row r="190" spans="1:3" ht="15.75">
      <c r="A190" s="1789">
        <v>7719</v>
      </c>
      <c r="B190" s="1793" t="s">
        <v>488</v>
      </c>
      <c r="C190" s="1789">
        <v>7719</v>
      </c>
    </row>
    <row r="191" spans="1:3" ht="15.75">
      <c r="A191" s="1789">
        <v>7731</v>
      </c>
      <c r="B191" s="1792" t="s">
        <v>489</v>
      </c>
      <c r="C191" s="1789">
        <v>7731</v>
      </c>
    </row>
    <row r="192" spans="1:3" ht="15.75">
      <c r="A192" s="1789">
        <v>7732</v>
      </c>
      <c r="B192" s="1793" t="s">
        <v>490</v>
      </c>
      <c r="C192" s="1789">
        <v>7732</v>
      </c>
    </row>
    <row r="193" spans="1:3" ht="15.75">
      <c r="A193" s="1789">
        <v>7733</v>
      </c>
      <c r="B193" s="1793" t="s">
        <v>491</v>
      </c>
      <c r="C193" s="1789">
        <v>7733</v>
      </c>
    </row>
    <row r="194" spans="1:3" ht="15.75">
      <c r="A194" s="1789">
        <v>7735</v>
      </c>
      <c r="B194" s="1793" t="s">
        <v>492</v>
      </c>
      <c r="C194" s="1789">
        <v>7735</v>
      </c>
    </row>
    <row r="195" spans="1:3" ht="15.75">
      <c r="A195" s="1789">
        <v>7736</v>
      </c>
      <c r="B195" s="1792" t="s">
        <v>493</v>
      </c>
      <c r="C195" s="1789">
        <v>7736</v>
      </c>
    </row>
    <row r="196" spans="1:3" ht="15.75">
      <c r="A196" s="1789">
        <v>7737</v>
      </c>
      <c r="B196" s="1793" t="s">
        <v>494</v>
      </c>
      <c r="C196" s="1789">
        <v>7737</v>
      </c>
    </row>
    <row r="197" spans="1:3" ht="15.75">
      <c r="A197" s="1789">
        <v>7738</v>
      </c>
      <c r="B197" s="1793" t="s">
        <v>495</v>
      </c>
      <c r="C197" s="1789">
        <v>7738</v>
      </c>
    </row>
    <row r="198" spans="1:3" ht="15.75">
      <c r="A198" s="1789">
        <v>7739</v>
      </c>
      <c r="B198" s="1797" t="s">
        <v>496</v>
      </c>
      <c r="C198" s="1789">
        <v>7739</v>
      </c>
    </row>
    <row r="199" spans="1:3" ht="15.75">
      <c r="A199" s="1789">
        <v>7740</v>
      </c>
      <c r="B199" s="1797" t="s">
        <v>497</v>
      </c>
      <c r="C199" s="1789">
        <v>7740</v>
      </c>
    </row>
    <row r="200" spans="1:3" ht="15.75">
      <c r="A200" s="1789">
        <v>7741</v>
      </c>
      <c r="B200" s="1793" t="s">
        <v>498</v>
      </c>
      <c r="C200" s="1789">
        <v>7741</v>
      </c>
    </row>
    <row r="201" spans="1:3" ht="15.75">
      <c r="A201" s="1789">
        <v>7742</v>
      </c>
      <c r="B201" s="1793" t="s">
        <v>499</v>
      </c>
      <c r="C201" s="1789">
        <v>7742</v>
      </c>
    </row>
    <row r="202" spans="1:3" ht="15.75">
      <c r="A202" s="1789">
        <v>7743</v>
      </c>
      <c r="B202" s="1793" t="s">
        <v>500</v>
      </c>
      <c r="C202" s="1789">
        <v>7743</v>
      </c>
    </row>
    <row r="203" spans="1:3" ht="15.75">
      <c r="A203" s="1789">
        <v>7744</v>
      </c>
      <c r="B203" s="1803" t="s">
        <v>501</v>
      </c>
      <c r="C203" s="1789">
        <v>7744</v>
      </c>
    </row>
    <row r="204" spans="1:3" ht="15.75">
      <c r="A204" s="1789">
        <v>7745</v>
      </c>
      <c r="B204" s="1793" t="s">
        <v>502</v>
      </c>
      <c r="C204" s="1789">
        <v>7745</v>
      </c>
    </row>
    <row r="205" spans="1:3" ht="15.75">
      <c r="A205" s="1789">
        <v>7746</v>
      </c>
      <c r="B205" s="1793" t="s">
        <v>503</v>
      </c>
      <c r="C205" s="1789">
        <v>7746</v>
      </c>
    </row>
    <row r="206" spans="1:3" ht="15.75">
      <c r="A206" s="1789">
        <v>7747</v>
      </c>
      <c r="B206" s="1792" t="s">
        <v>504</v>
      </c>
      <c r="C206" s="1789">
        <v>7747</v>
      </c>
    </row>
    <row r="207" spans="1:3" ht="15.75">
      <c r="A207" s="1789">
        <v>7748</v>
      </c>
      <c r="B207" s="1795" t="s">
        <v>505</v>
      </c>
      <c r="C207" s="1789">
        <v>7748</v>
      </c>
    </row>
    <row r="208" spans="1:3" ht="15.75">
      <c r="A208" s="1789">
        <v>7751</v>
      </c>
      <c r="B208" s="1793" t="s">
        <v>506</v>
      </c>
      <c r="C208" s="1789">
        <v>7751</v>
      </c>
    </row>
    <row r="209" spans="1:3" ht="15.75">
      <c r="A209" s="1789">
        <v>7752</v>
      </c>
      <c r="B209" s="1793" t="s">
        <v>507</v>
      </c>
      <c r="C209" s="1789">
        <v>7752</v>
      </c>
    </row>
    <row r="210" spans="1:3" ht="15.75">
      <c r="A210" s="1789">
        <v>7755</v>
      </c>
      <c r="B210" s="1794" t="s">
        <v>89</v>
      </c>
      <c r="C210" s="1789">
        <v>7755</v>
      </c>
    </row>
    <row r="211" spans="1:3" ht="15.75">
      <c r="A211" s="1789">
        <v>7758</v>
      </c>
      <c r="B211" s="1792" t="s">
        <v>90</v>
      </c>
      <c r="C211" s="1789">
        <v>7758</v>
      </c>
    </row>
    <row r="212" spans="1:3" ht="15.75">
      <c r="A212" s="1789">
        <v>7759</v>
      </c>
      <c r="B212" s="1793" t="s">
        <v>91</v>
      </c>
      <c r="C212" s="1789">
        <v>7759</v>
      </c>
    </row>
    <row r="213" spans="1:3" ht="15.75">
      <c r="A213" s="1789">
        <v>7761</v>
      </c>
      <c r="B213" s="1792" t="s">
        <v>92</v>
      </c>
      <c r="C213" s="1789">
        <v>7761</v>
      </c>
    </row>
    <row r="214" spans="1:3" ht="15.75">
      <c r="A214" s="1789">
        <v>7762</v>
      </c>
      <c r="B214" s="1792" t="s">
        <v>93</v>
      </c>
      <c r="C214" s="1789">
        <v>7762</v>
      </c>
    </row>
    <row r="215" spans="1:3" ht="15.75">
      <c r="A215" s="1789">
        <v>7768</v>
      </c>
      <c r="B215" s="1792" t="s">
        <v>94</v>
      </c>
      <c r="C215" s="1789">
        <v>7768</v>
      </c>
    </row>
    <row r="216" spans="1:3" ht="15.75">
      <c r="A216" s="1789">
        <v>8801</v>
      </c>
      <c r="B216" s="1795" t="s">
        <v>95</v>
      </c>
      <c r="C216" s="1789">
        <v>8801</v>
      </c>
    </row>
    <row r="217" spans="1:3" ht="15.75">
      <c r="A217" s="1789">
        <v>8802</v>
      </c>
      <c r="B217" s="1792" t="s">
        <v>96</v>
      </c>
      <c r="C217" s="1789">
        <v>8802</v>
      </c>
    </row>
    <row r="218" spans="1:3" ht="15.75">
      <c r="A218" s="1789">
        <v>8803</v>
      </c>
      <c r="B218" s="1792" t="s">
        <v>97</v>
      </c>
      <c r="C218" s="1789">
        <v>8803</v>
      </c>
    </row>
    <row r="219" spans="1:3" ht="15.75">
      <c r="A219" s="1789">
        <v>8804</v>
      </c>
      <c r="B219" s="1792" t="s">
        <v>98</v>
      </c>
      <c r="C219" s="1789">
        <v>8804</v>
      </c>
    </row>
    <row r="220" spans="1:3" ht="15.75">
      <c r="A220" s="1789">
        <v>8805</v>
      </c>
      <c r="B220" s="1794" t="s">
        <v>99</v>
      </c>
      <c r="C220" s="1789">
        <v>8805</v>
      </c>
    </row>
    <row r="221" spans="1:3" ht="15.75">
      <c r="A221" s="1789">
        <v>8807</v>
      </c>
      <c r="B221" s="1800" t="s">
        <v>100</v>
      </c>
      <c r="C221" s="1789">
        <v>8807</v>
      </c>
    </row>
    <row r="222" spans="1:3" ht="15.75">
      <c r="A222" s="1789">
        <v>8808</v>
      </c>
      <c r="B222" s="1793" t="s">
        <v>101</v>
      </c>
      <c r="C222" s="1789">
        <v>8808</v>
      </c>
    </row>
    <row r="223" spans="1:3" ht="15.75">
      <c r="A223" s="1789">
        <v>8809</v>
      </c>
      <c r="B223" s="1793" t="s">
        <v>102</v>
      </c>
      <c r="C223" s="1789">
        <v>8809</v>
      </c>
    </row>
    <row r="224" spans="1:3" ht="15.75">
      <c r="A224" s="1789">
        <v>8811</v>
      </c>
      <c r="B224" s="1792" t="s">
        <v>103</v>
      </c>
      <c r="C224" s="1789">
        <v>8811</v>
      </c>
    </row>
    <row r="225" spans="1:3" ht="15.75">
      <c r="A225" s="1789">
        <v>8813</v>
      </c>
      <c r="B225" s="1793" t="s">
        <v>104</v>
      </c>
      <c r="C225" s="1789">
        <v>8813</v>
      </c>
    </row>
    <row r="226" spans="1:3" ht="15.75">
      <c r="A226" s="1789">
        <v>8814</v>
      </c>
      <c r="B226" s="1792" t="s">
        <v>105</v>
      </c>
      <c r="C226" s="1789">
        <v>8814</v>
      </c>
    </row>
    <row r="227" spans="1:3" ht="15.75">
      <c r="A227" s="1789">
        <v>8815</v>
      </c>
      <c r="B227" s="1792" t="s">
        <v>106</v>
      </c>
      <c r="C227" s="1789">
        <v>8815</v>
      </c>
    </row>
    <row r="228" spans="1:3" ht="15.75">
      <c r="A228" s="1789">
        <v>8816</v>
      </c>
      <c r="B228" s="1793" t="s">
        <v>107</v>
      </c>
      <c r="C228" s="1789">
        <v>8816</v>
      </c>
    </row>
    <row r="229" spans="1:3" ht="15.75">
      <c r="A229" s="1789">
        <v>8817</v>
      </c>
      <c r="B229" s="1793" t="s">
        <v>108</v>
      </c>
      <c r="C229" s="1789">
        <v>8817</v>
      </c>
    </row>
    <row r="230" spans="1:3" ht="15.75">
      <c r="A230" s="1789">
        <v>8821</v>
      </c>
      <c r="B230" s="1793" t="s">
        <v>109</v>
      </c>
      <c r="C230" s="1789">
        <v>8821</v>
      </c>
    </row>
    <row r="231" spans="1:3" ht="15.75">
      <c r="A231" s="1789">
        <v>8824</v>
      </c>
      <c r="B231" s="1795" t="s">
        <v>110</v>
      </c>
      <c r="C231" s="1789">
        <v>8824</v>
      </c>
    </row>
    <row r="232" spans="1:3" ht="15.75">
      <c r="A232" s="1789">
        <v>8825</v>
      </c>
      <c r="B232" s="1795" t="s">
        <v>111</v>
      </c>
      <c r="C232" s="1789">
        <v>8825</v>
      </c>
    </row>
    <row r="233" spans="1:3" ht="15.75">
      <c r="A233" s="1789">
        <v>8826</v>
      </c>
      <c r="B233" s="1795" t="s">
        <v>112</v>
      </c>
      <c r="C233" s="1789">
        <v>8826</v>
      </c>
    </row>
    <row r="234" spans="1:3" ht="15.75">
      <c r="A234" s="1789">
        <v>8827</v>
      </c>
      <c r="B234" s="1795" t="s">
        <v>113</v>
      </c>
      <c r="C234" s="1789">
        <v>8827</v>
      </c>
    </row>
    <row r="235" spans="1:3" ht="15.75">
      <c r="A235" s="1789">
        <v>8828</v>
      </c>
      <c r="B235" s="1792" t="s">
        <v>114</v>
      </c>
      <c r="C235" s="1789">
        <v>8828</v>
      </c>
    </row>
    <row r="236" spans="1:3" ht="15.75">
      <c r="A236" s="1789">
        <v>8829</v>
      </c>
      <c r="B236" s="1792" t="s">
        <v>115</v>
      </c>
      <c r="C236" s="1789">
        <v>8829</v>
      </c>
    </row>
    <row r="237" spans="1:3" ht="15.75">
      <c r="A237" s="1789">
        <v>8831</v>
      </c>
      <c r="B237" s="1792" t="s">
        <v>116</v>
      </c>
      <c r="C237" s="1789">
        <v>8831</v>
      </c>
    </row>
    <row r="238" spans="1:3" ht="15.75">
      <c r="A238" s="1789">
        <v>8832</v>
      </c>
      <c r="B238" s="1793" t="s">
        <v>117</v>
      </c>
      <c r="C238" s="1789">
        <v>8832</v>
      </c>
    </row>
    <row r="239" spans="1:3" ht="15.75">
      <c r="A239" s="1789">
        <v>8833</v>
      </c>
      <c r="B239" s="1792" t="s">
        <v>118</v>
      </c>
      <c r="C239" s="1789">
        <v>8833</v>
      </c>
    </row>
    <row r="240" spans="1:3" ht="15.75">
      <c r="A240" s="1789">
        <v>8834</v>
      </c>
      <c r="B240" s="1793" t="s">
        <v>119</v>
      </c>
      <c r="C240" s="1789">
        <v>8834</v>
      </c>
    </row>
    <row r="241" spans="1:3" ht="15.75">
      <c r="A241" s="1789">
        <v>8835</v>
      </c>
      <c r="B241" s="1793" t="s">
        <v>590</v>
      </c>
      <c r="C241" s="1789">
        <v>8835</v>
      </c>
    </row>
    <row r="242" spans="1:3" ht="15.75">
      <c r="A242" s="1789">
        <v>8836</v>
      </c>
      <c r="B242" s="1792" t="s">
        <v>591</v>
      </c>
      <c r="C242" s="1789">
        <v>8836</v>
      </c>
    </row>
    <row r="243" spans="1:3" ht="15.75">
      <c r="A243" s="1789">
        <v>8837</v>
      </c>
      <c r="B243" s="1792" t="s">
        <v>592</v>
      </c>
      <c r="C243" s="1789">
        <v>8837</v>
      </c>
    </row>
    <row r="244" spans="1:3" ht="15.75">
      <c r="A244" s="1789">
        <v>8838</v>
      </c>
      <c r="B244" s="1792" t="s">
        <v>593</v>
      </c>
      <c r="C244" s="1789">
        <v>8838</v>
      </c>
    </row>
    <row r="245" spans="1:3" ht="15.75">
      <c r="A245" s="1789">
        <v>8839</v>
      </c>
      <c r="B245" s="1793" t="s">
        <v>594</v>
      </c>
      <c r="C245" s="1789">
        <v>8839</v>
      </c>
    </row>
    <row r="246" spans="1:3" ht="15.75">
      <c r="A246" s="1789">
        <v>8845</v>
      </c>
      <c r="B246" s="1794" t="s">
        <v>595</v>
      </c>
      <c r="C246" s="1789">
        <v>8845</v>
      </c>
    </row>
    <row r="247" spans="1:3" ht="15.75">
      <c r="A247" s="1789">
        <v>8848</v>
      </c>
      <c r="B247" s="1800" t="s">
        <v>596</v>
      </c>
      <c r="C247" s="1789">
        <v>8848</v>
      </c>
    </row>
    <row r="248" spans="1:3" ht="15.75">
      <c r="A248" s="1789">
        <v>8849</v>
      </c>
      <c r="B248" s="1792" t="s">
        <v>597</v>
      </c>
      <c r="C248" s="1789">
        <v>8849</v>
      </c>
    </row>
    <row r="249" spans="1:3" ht="15.75">
      <c r="A249" s="1789">
        <v>8851</v>
      </c>
      <c r="B249" s="1792" t="s">
        <v>598</v>
      </c>
      <c r="C249" s="1789">
        <v>8851</v>
      </c>
    </row>
    <row r="250" spans="1:3" ht="15.75">
      <c r="A250" s="1789">
        <v>8852</v>
      </c>
      <c r="B250" s="1792" t="s">
        <v>599</v>
      </c>
      <c r="C250" s="1789">
        <v>8852</v>
      </c>
    </row>
    <row r="251" spans="1:3" ht="15.75">
      <c r="A251" s="1789">
        <v>8853</v>
      </c>
      <c r="B251" s="1792" t="s">
        <v>600</v>
      </c>
      <c r="C251" s="1789">
        <v>8853</v>
      </c>
    </row>
    <row r="252" spans="1:3" ht="15.75">
      <c r="A252" s="1789">
        <v>8855</v>
      </c>
      <c r="B252" s="1794" t="s">
        <v>601</v>
      </c>
      <c r="C252" s="1789">
        <v>8855</v>
      </c>
    </row>
    <row r="253" spans="1:3" ht="15.75">
      <c r="A253" s="1789">
        <v>8858</v>
      </c>
      <c r="B253" s="1803" t="s">
        <v>602</v>
      </c>
      <c r="C253" s="1789">
        <v>8858</v>
      </c>
    </row>
    <row r="254" spans="1:3" ht="15.75">
      <c r="A254" s="1789">
        <v>8859</v>
      </c>
      <c r="B254" s="1793" t="s">
        <v>603</v>
      </c>
      <c r="C254" s="1789">
        <v>8859</v>
      </c>
    </row>
    <row r="255" spans="1:3" ht="15.75">
      <c r="A255" s="1789">
        <v>8861</v>
      </c>
      <c r="B255" s="1792" t="s">
        <v>604</v>
      </c>
      <c r="C255" s="1789">
        <v>8861</v>
      </c>
    </row>
    <row r="256" spans="1:3" ht="15.75">
      <c r="A256" s="1789">
        <v>8862</v>
      </c>
      <c r="B256" s="1793" t="s">
        <v>605</v>
      </c>
      <c r="C256" s="1789">
        <v>8862</v>
      </c>
    </row>
    <row r="257" spans="1:3" ht="15.75">
      <c r="A257" s="1789">
        <v>8863</v>
      </c>
      <c r="B257" s="1793" t="s">
        <v>606</v>
      </c>
      <c r="C257" s="1789">
        <v>8863</v>
      </c>
    </row>
    <row r="258" spans="1:3" ht="15.75">
      <c r="A258" s="1789">
        <v>8864</v>
      </c>
      <c r="B258" s="1792" t="s">
        <v>607</v>
      </c>
      <c r="C258" s="1789">
        <v>8864</v>
      </c>
    </row>
    <row r="259" spans="1:3" ht="15.75">
      <c r="A259" s="1789">
        <v>8865</v>
      </c>
      <c r="B259" s="1793" t="s">
        <v>608</v>
      </c>
      <c r="C259" s="1789">
        <v>8865</v>
      </c>
    </row>
    <row r="260" spans="1:3" ht="15.75">
      <c r="A260" s="1789">
        <v>8866</v>
      </c>
      <c r="B260" s="1793" t="s">
        <v>44</v>
      </c>
      <c r="C260" s="1789">
        <v>8866</v>
      </c>
    </row>
    <row r="261" spans="1:3" ht="15.75">
      <c r="A261" s="1789">
        <v>8867</v>
      </c>
      <c r="B261" s="1793" t="s">
        <v>45</v>
      </c>
      <c r="C261" s="1789">
        <v>8867</v>
      </c>
    </row>
    <row r="262" spans="1:3" ht="15.75">
      <c r="A262" s="1789">
        <v>8868</v>
      </c>
      <c r="B262" s="1793" t="s">
        <v>46</v>
      </c>
      <c r="C262" s="1789">
        <v>8868</v>
      </c>
    </row>
    <row r="263" spans="1:3" ht="15.75">
      <c r="A263" s="1789">
        <v>8869</v>
      </c>
      <c r="B263" s="1792" t="s">
        <v>47</v>
      </c>
      <c r="C263" s="1789">
        <v>8869</v>
      </c>
    </row>
    <row r="264" spans="1:3" ht="15.75">
      <c r="A264" s="1789">
        <v>8871</v>
      </c>
      <c r="B264" s="1793" t="s">
        <v>48</v>
      </c>
      <c r="C264" s="1789">
        <v>8871</v>
      </c>
    </row>
    <row r="265" spans="1:3" ht="15.75">
      <c r="A265" s="1789">
        <v>8872</v>
      </c>
      <c r="B265" s="1793" t="s">
        <v>616</v>
      </c>
      <c r="C265" s="1789">
        <v>8872</v>
      </c>
    </row>
    <row r="266" spans="1:3" ht="15.75">
      <c r="A266" s="1789">
        <v>8873</v>
      </c>
      <c r="B266" s="1793" t="s">
        <v>617</v>
      </c>
      <c r="C266" s="1789">
        <v>8873</v>
      </c>
    </row>
    <row r="267" spans="1:3" ht="16.5" customHeight="1">
      <c r="A267" s="1789">
        <v>8875</v>
      </c>
      <c r="B267" s="1793" t="s">
        <v>618</v>
      </c>
      <c r="C267" s="1789">
        <v>8875</v>
      </c>
    </row>
    <row r="268" spans="1:3" ht="15.75">
      <c r="A268" s="1789">
        <v>8876</v>
      </c>
      <c r="B268" s="1793" t="s">
        <v>619</v>
      </c>
      <c r="C268" s="1789">
        <v>8876</v>
      </c>
    </row>
    <row r="269" spans="1:3" ht="15.75">
      <c r="A269" s="1789">
        <v>8877</v>
      </c>
      <c r="B269" s="1792" t="s">
        <v>620</v>
      </c>
      <c r="C269" s="1789">
        <v>8877</v>
      </c>
    </row>
    <row r="270" spans="1:3" ht="15.75">
      <c r="A270" s="1789">
        <v>8878</v>
      </c>
      <c r="B270" s="1803" t="s">
        <v>621</v>
      </c>
      <c r="C270" s="1789">
        <v>8878</v>
      </c>
    </row>
    <row r="271" spans="1:3" ht="15.75">
      <c r="A271" s="1789">
        <v>8885</v>
      </c>
      <c r="B271" s="1795" t="s">
        <v>622</v>
      </c>
      <c r="C271" s="1789">
        <v>8885</v>
      </c>
    </row>
    <row r="272" spans="1:3" ht="15.75">
      <c r="A272" s="1789">
        <v>8888</v>
      </c>
      <c r="B272" s="1792" t="s">
        <v>623</v>
      </c>
      <c r="C272" s="1789">
        <v>8888</v>
      </c>
    </row>
    <row r="273" spans="1:3" ht="15.75">
      <c r="A273" s="1789">
        <v>8897</v>
      </c>
      <c r="B273" s="1792" t="s">
        <v>624</v>
      </c>
      <c r="C273" s="1789">
        <v>8897</v>
      </c>
    </row>
    <row r="274" spans="1:3" ht="15.75">
      <c r="A274" s="1789">
        <v>8898</v>
      </c>
      <c r="B274" s="1792" t="s">
        <v>625</v>
      </c>
      <c r="C274" s="1789">
        <v>8898</v>
      </c>
    </row>
    <row r="275" spans="1:3" ht="15.75">
      <c r="A275" s="1789">
        <v>9910</v>
      </c>
      <c r="B275" s="1795" t="s">
        <v>626</v>
      </c>
      <c r="C275" s="1789">
        <v>9910</v>
      </c>
    </row>
    <row r="276" spans="1:3" ht="15.75">
      <c r="A276" s="1789">
        <v>9997</v>
      </c>
      <c r="B276" s="1792" t="s">
        <v>627</v>
      </c>
      <c r="C276" s="1789">
        <v>9997</v>
      </c>
    </row>
    <row r="277" spans="1:3" ht="15.75">
      <c r="A277" s="1789">
        <v>9998</v>
      </c>
      <c r="B277" s="1792" t="s">
        <v>628</v>
      </c>
      <c r="C277" s="1789">
        <v>9998</v>
      </c>
    </row>
    <row r="282" spans="1:3">
      <c r="A282" s="1779" t="s">
        <v>780</v>
      </c>
      <c r="B282" s="1779" t="s">
        <v>782</v>
      </c>
    </row>
    <row r="283" spans="1:3">
      <c r="A283" s="1806" t="s">
        <v>629</v>
      </c>
      <c r="B283" s="1807"/>
      <c r="C283" s="1807"/>
    </row>
    <row r="284" spans="1:3">
      <c r="A284" s="1808" t="s">
        <v>1199</v>
      </c>
      <c r="B284" s="1809"/>
      <c r="C284" s="1809"/>
    </row>
    <row r="285" spans="1:3">
      <c r="A285" s="1810" t="s">
        <v>1200</v>
      </c>
      <c r="B285" s="1476" t="s">
        <v>1201</v>
      </c>
      <c r="C285" s="1476" t="s">
        <v>1199</v>
      </c>
    </row>
    <row r="286" spans="1:3">
      <c r="A286" s="1810" t="s">
        <v>1202</v>
      </c>
      <c r="B286" s="1476" t="s">
        <v>1203</v>
      </c>
      <c r="C286" s="1476" t="s">
        <v>1199</v>
      </c>
    </row>
    <row r="287" spans="1:3">
      <c r="A287" s="1810" t="s">
        <v>1204</v>
      </c>
      <c r="B287" s="1476" t="s">
        <v>1205</v>
      </c>
      <c r="C287" s="1476" t="s">
        <v>1199</v>
      </c>
    </row>
    <row r="288" spans="1:3">
      <c r="A288" s="1810" t="s">
        <v>1206</v>
      </c>
      <c r="B288" s="1476" t="s">
        <v>1207</v>
      </c>
      <c r="C288" s="1476" t="s">
        <v>1199</v>
      </c>
    </row>
    <row r="289" spans="1:3">
      <c r="A289" s="1810" t="s">
        <v>1208</v>
      </c>
      <c r="B289" s="1476" t="s">
        <v>1209</v>
      </c>
      <c r="C289" s="1476" t="s">
        <v>1199</v>
      </c>
    </row>
    <row r="290" spans="1:3">
      <c r="A290" s="1810" t="s">
        <v>1210</v>
      </c>
      <c r="B290" s="1476" t="s">
        <v>1211</v>
      </c>
      <c r="C290" s="1476" t="s">
        <v>1199</v>
      </c>
    </row>
    <row r="291" spans="1:3">
      <c r="A291" s="1810" t="s">
        <v>1212</v>
      </c>
      <c r="B291" s="1476" t="s">
        <v>1213</v>
      </c>
      <c r="C291" s="1476" t="s">
        <v>1199</v>
      </c>
    </row>
    <row r="292" spans="1:3">
      <c r="A292" s="1810" t="s">
        <v>1214</v>
      </c>
      <c r="B292" s="1476" t="s">
        <v>1215</v>
      </c>
      <c r="C292" s="1476" t="s">
        <v>1199</v>
      </c>
    </row>
    <row r="293" spans="1:3">
      <c r="A293" s="1810" t="s">
        <v>1216</v>
      </c>
      <c r="B293" s="1476" t="s">
        <v>1217</v>
      </c>
      <c r="C293" s="1476" t="s">
        <v>1199</v>
      </c>
    </row>
    <row r="294" spans="1:3">
      <c r="A294" s="1810" t="s">
        <v>1218</v>
      </c>
      <c r="B294" s="1476" t="s">
        <v>1219</v>
      </c>
      <c r="C294" s="1476" t="s">
        <v>1199</v>
      </c>
    </row>
    <row r="295" spans="1:3">
      <c r="A295" s="1810" t="s">
        <v>1220</v>
      </c>
      <c r="B295" s="1476" t="s">
        <v>1221</v>
      </c>
      <c r="C295" s="1476" t="s">
        <v>1199</v>
      </c>
    </row>
    <row r="296" spans="1:3">
      <c r="A296" s="1810" t="s">
        <v>1222</v>
      </c>
      <c r="B296" s="1476">
        <v>98315</v>
      </c>
      <c r="C296" s="1476" t="s">
        <v>1199</v>
      </c>
    </row>
    <row r="297" spans="1:3">
      <c r="A297" s="1808" t="s">
        <v>1223</v>
      </c>
      <c r="B297" s="1811"/>
      <c r="C297" s="1811"/>
    </row>
    <row r="298" spans="1:3">
      <c r="A298" s="1810" t="s">
        <v>630</v>
      </c>
      <c r="B298" s="1476" t="s">
        <v>631</v>
      </c>
      <c r="C298" s="1476" t="s">
        <v>1223</v>
      </c>
    </row>
    <row r="299" spans="1:3">
      <c r="A299" s="1810" t="s">
        <v>2131</v>
      </c>
      <c r="B299" s="1476" t="s">
        <v>632</v>
      </c>
      <c r="C299" s="1476" t="s">
        <v>1223</v>
      </c>
    </row>
    <row r="300" spans="1:3">
      <c r="A300" s="1810" t="s">
        <v>633</v>
      </c>
      <c r="B300" s="1476" t="s">
        <v>634</v>
      </c>
      <c r="C300" s="1476" t="s">
        <v>1223</v>
      </c>
    </row>
    <row r="301" spans="1:3">
      <c r="A301" s="1810" t="s">
        <v>635</v>
      </c>
      <c r="B301" s="1476" t="s">
        <v>636</v>
      </c>
      <c r="C301" s="1476" t="s">
        <v>1223</v>
      </c>
    </row>
    <row r="302" spans="1:3">
      <c r="A302" s="1810" t="s">
        <v>637</v>
      </c>
      <c r="B302" s="1476" t="s">
        <v>638</v>
      </c>
      <c r="C302" s="1476" t="s">
        <v>1223</v>
      </c>
    </row>
    <row r="303" spans="1:3">
      <c r="A303" s="1810" t="s">
        <v>2132</v>
      </c>
      <c r="B303" s="1476" t="s">
        <v>639</v>
      </c>
      <c r="C303" s="1476" t="s">
        <v>1223</v>
      </c>
    </row>
    <row r="304" spans="1:3">
      <c r="A304" s="1810" t="s">
        <v>640</v>
      </c>
      <c r="B304" s="1476" t="s">
        <v>641</v>
      </c>
      <c r="C304" s="1476" t="s">
        <v>1223</v>
      </c>
    </row>
    <row r="305" spans="1:3">
      <c r="A305" s="1810" t="s">
        <v>642</v>
      </c>
      <c r="B305" s="1476" t="s">
        <v>643</v>
      </c>
      <c r="C305" s="1476" t="s">
        <v>1223</v>
      </c>
    </row>
    <row r="306" spans="1:3">
      <c r="A306" s="1808" t="s">
        <v>2133</v>
      </c>
      <c r="B306" s="1476"/>
      <c r="C306" s="1476"/>
    </row>
    <row r="307" spans="1:3">
      <c r="A307" s="1810" t="s">
        <v>2134</v>
      </c>
      <c r="B307" s="1476" t="s">
        <v>2135</v>
      </c>
      <c r="C307" s="1476" t="s">
        <v>2133</v>
      </c>
    </row>
    <row r="308" spans="1:3">
      <c r="A308" s="1810" t="s">
        <v>2136</v>
      </c>
      <c r="B308" s="1476" t="s">
        <v>2137</v>
      </c>
      <c r="C308" s="1476" t="s">
        <v>2133</v>
      </c>
    </row>
    <row r="309" spans="1:3">
      <c r="A309" s="1810" t="s">
        <v>2138</v>
      </c>
      <c r="B309" s="1476" t="s">
        <v>2139</v>
      </c>
      <c r="C309" s="1476" t="s">
        <v>2133</v>
      </c>
    </row>
    <row r="310" spans="1:3">
      <c r="A310" s="1810" t="s">
        <v>2140</v>
      </c>
      <c r="B310" s="1476" t="s">
        <v>2141</v>
      </c>
      <c r="C310" s="1476" t="s">
        <v>2133</v>
      </c>
    </row>
    <row r="311" spans="1:3">
      <c r="A311" s="1810" t="s">
        <v>2142</v>
      </c>
      <c r="B311" s="1476" t="s">
        <v>2143</v>
      </c>
      <c r="C311" s="1476" t="s">
        <v>2133</v>
      </c>
    </row>
    <row r="312" spans="1:3">
      <c r="A312" s="1810" t="s">
        <v>2144</v>
      </c>
      <c r="B312" s="1476" t="s">
        <v>2145</v>
      </c>
      <c r="C312" s="1476" t="s">
        <v>2133</v>
      </c>
    </row>
    <row r="313" spans="1:3">
      <c r="A313" s="1810" t="s">
        <v>2146</v>
      </c>
      <c r="B313" s="1476" t="s">
        <v>2147</v>
      </c>
      <c r="C313" s="1476" t="s">
        <v>2133</v>
      </c>
    </row>
    <row r="314" spans="1:3">
      <c r="A314" s="1810" t="s">
        <v>2148</v>
      </c>
      <c r="B314" s="1476" t="s">
        <v>2149</v>
      </c>
      <c r="C314" s="1476" t="s">
        <v>2133</v>
      </c>
    </row>
    <row r="315" spans="1:3">
      <c r="A315" s="1810" t="s">
        <v>2150</v>
      </c>
      <c r="B315" s="1476" t="s">
        <v>2151</v>
      </c>
      <c r="C315" s="1476" t="s">
        <v>2133</v>
      </c>
    </row>
    <row r="316" spans="1:3">
      <c r="A316" s="1810" t="s">
        <v>2152</v>
      </c>
      <c r="B316" s="1476" t="s">
        <v>2153</v>
      </c>
      <c r="C316" s="1476" t="s">
        <v>2133</v>
      </c>
    </row>
    <row r="317" spans="1:3">
      <c r="A317" s="1810" t="s">
        <v>2154</v>
      </c>
      <c r="B317" s="1476" t="s">
        <v>2155</v>
      </c>
      <c r="C317" s="1476" t="s">
        <v>2133</v>
      </c>
    </row>
    <row r="318" spans="1:3">
      <c r="A318" s="1810" t="s">
        <v>2156</v>
      </c>
      <c r="B318" s="1476" t="s">
        <v>2157</v>
      </c>
      <c r="C318" s="1476" t="s">
        <v>2133</v>
      </c>
    </row>
    <row r="319" spans="1:3">
      <c r="A319" s="1810" t="s">
        <v>2158</v>
      </c>
      <c r="B319" s="1476">
        <v>99001</v>
      </c>
      <c r="C319" s="1476"/>
    </row>
    <row r="322" spans="1:2">
      <c r="A322" s="1779" t="s">
        <v>780</v>
      </c>
      <c r="B322" s="1779" t="s">
        <v>781</v>
      </c>
    </row>
    <row r="323" spans="1:2" ht="15.75">
      <c r="B323" s="1780" t="s">
        <v>1653</v>
      </c>
    </row>
    <row r="324" spans="1:2" ht="20.25" thickBot="1">
      <c r="B324" s="1780" t="s">
        <v>1654</v>
      </c>
    </row>
    <row r="325" spans="1:2" ht="16.5">
      <c r="A325" s="1477" t="s">
        <v>1238</v>
      </c>
      <c r="B325" s="1478" t="s">
        <v>644</v>
      </c>
    </row>
    <row r="326" spans="1:2" ht="16.5">
      <c r="A326" s="1479" t="s">
        <v>1239</v>
      </c>
      <c r="B326" s="1480" t="s">
        <v>645</v>
      </c>
    </row>
    <row r="327" spans="1:2" ht="16.5">
      <c r="A327" s="1479" t="s">
        <v>1240</v>
      </c>
      <c r="B327" s="1481" t="s">
        <v>646</v>
      </c>
    </row>
    <row r="328" spans="1:2" ht="16.5">
      <c r="A328" s="1479" t="s">
        <v>1241</v>
      </c>
      <c r="B328" s="1481" t="s">
        <v>647</v>
      </c>
    </row>
    <row r="329" spans="1:2" ht="16.5">
      <c r="A329" s="1479" t="s">
        <v>1242</v>
      </c>
      <c r="B329" s="1481" t="s">
        <v>648</v>
      </c>
    </row>
    <row r="330" spans="1:2" ht="16.5">
      <c r="A330" s="1479" t="s">
        <v>1243</v>
      </c>
      <c r="B330" s="1481" t="s">
        <v>649</v>
      </c>
    </row>
    <row r="331" spans="1:2" ht="16.5">
      <c r="A331" s="1479" t="s">
        <v>1244</v>
      </c>
      <c r="B331" s="1481" t="s">
        <v>650</v>
      </c>
    </row>
    <row r="332" spans="1:2" ht="16.5">
      <c r="A332" s="1479" t="s">
        <v>1245</v>
      </c>
      <c r="B332" s="1481" t="s">
        <v>651</v>
      </c>
    </row>
    <row r="333" spans="1:2" ht="16.5">
      <c r="A333" s="1479" t="s">
        <v>1246</v>
      </c>
      <c r="B333" s="1481" t="s">
        <v>652</v>
      </c>
    </row>
    <row r="334" spans="1:2" ht="16.5">
      <c r="A334" s="1479" t="s">
        <v>1247</v>
      </c>
      <c r="B334" s="1481" t="s">
        <v>653</v>
      </c>
    </row>
    <row r="335" spans="1:2" ht="16.5">
      <c r="A335" s="1479" t="s">
        <v>1248</v>
      </c>
      <c r="B335" s="1481" t="s">
        <v>654</v>
      </c>
    </row>
    <row r="336" spans="1:2" ht="16.5">
      <c r="A336" s="1479" t="s">
        <v>1249</v>
      </c>
      <c r="B336" s="1482" t="s">
        <v>655</v>
      </c>
    </row>
    <row r="337" spans="1:256" ht="16.5">
      <c r="A337" s="1479" t="s">
        <v>1250</v>
      </c>
      <c r="B337" s="1482" t="s">
        <v>656</v>
      </c>
    </row>
    <row r="338" spans="1:256" ht="16.5">
      <c r="A338" s="1479" t="s">
        <v>1251</v>
      </c>
      <c r="B338" s="1481" t="s">
        <v>657</v>
      </c>
      <c r="E338" s="1812"/>
      <c r="F338" s="1812"/>
      <c r="G338" s="1812"/>
      <c r="H338" s="1812"/>
      <c r="I338" s="1812"/>
      <c r="J338" s="1812"/>
      <c r="K338" s="1812"/>
      <c r="L338" s="1812"/>
      <c r="M338" s="1812"/>
      <c r="N338" s="1812"/>
      <c r="O338" s="1812"/>
      <c r="P338" s="1812"/>
      <c r="Q338" s="1812"/>
      <c r="R338" s="1812"/>
      <c r="S338" s="1812"/>
      <c r="T338" s="1812"/>
      <c r="U338" s="1812"/>
      <c r="V338" s="1812"/>
      <c r="W338" s="1812"/>
      <c r="X338" s="1812"/>
      <c r="Y338" s="1812"/>
      <c r="Z338" s="1812"/>
      <c r="AA338" s="1812"/>
      <c r="AB338" s="1812"/>
      <c r="AC338" s="1812"/>
      <c r="AD338" s="1812"/>
      <c r="AE338" s="1812"/>
      <c r="AF338" s="1812"/>
      <c r="AG338" s="1812"/>
      <c r="AH338" s="1812"/>
      <c r="AI338" s="1812"/>
      <c r="AJ338" s="1812"/>
      <c r="AK338" s="1812"/>
      <c r="AL338" s="1812"/>
      <c r="AM338" s="1812"/>
      <c r="AN338" s="1812"/>
      <c r="AO338" s="1812"/>
      <c r="AP338" s="1812"/>
      <c r="AQ338" s="1812"/>
      <c r="AR338" s="1812"/>
      <c r="AS338" s="1812"/>
      <c r="AT338" s="1812"/>
      <c r="AU338" s="1812"/>
      <c r="AV338" s="1812"/>
      <c r="AW338" s="1812"/>
      <c r="AX338" s="1812"/>
      <c r="AY338" s="1812"/>
      <c r="AZ338" s="1812"/>
      <c r="BA338" s="1812"/>
      <c r="BB338" s="1812"/>
      <c r="BC338" s="1812"/>
      <c r="BD338" s="1812"/>
      <c r="BE338" s="1812"/>
      <c r="BF338" s="1812"/>
      <c r="BG338" s="1812"/>
      <c r="BH338" s="1812"/>
      <c r="BI338" s="1812"/>
      <c r="BJ338" s="1812"/>
      <c r="BK338" s="1812"/>
      <c r="BL338" s="1812"/>
      <c r="BM338" s="1812"/>
      <c r="BN338" s="1812"/>
      <c r="BO338" s="1812"/>
      <c r="BP338" s="1812"/>
      <c r="BQ338" s="1812"/>
      <c r="BR338" s="1812"/>
      <c r="BS338" s="1812"/>
      <c r="BT338" s="1812"/>
      <c r="BU338" s="1812"/>
      <c r="BV338" s="1812"/>
      <c r="BW338" s="1812"/>
      <c r="BX338" s="1812"/>
      <c r="BY338" s="1812"/>
      <c r="BZ338" s="1812"/>
      <c r="CA338" s="1812"/>
      <c r="CB338" s="1812"/>
      <c r="CC338" s="1812"/>
      <c r="CD338" s="1812"/>
      <c r="CE338" s="1812"/>
      <c r="CF338" s="1812"/>
      <c r="CG338" s="1812"/>
      <c r="CH338" s="1812"/>
      <c r="CI338" s="1812"/>
      <c r="CJ338" s="1812"/>
      <c r="CK338" s="1812"/>
      <c r="CL338" s="1812"/>
      <c r="CM338" s="1812"/>
      <c r="CN338" s="1812"/>
      <c r="CO338" s="1812"/>
      <c r="CP338" s="1812"/>
      <c r="CQ338" s="1812"/>
      <c r="CR338" s="1812"/>
      <c r="CS338" s="1812"/>
      <c r="CT338" s="1812"/>
      <c r="CU338" s="1812"/>
      <c r="CV338" s="1812"/>
      <c r="CW338" s="1812"/>
      <c r="CX338" s="1812"/>
      <c r="CY338" s="1812"/>
      <c r="CZ338" s="1812"/>
      <c r="DA338" s="1812"/>
      <c r="DB338" s="1812"/>
      <c r="DC338" s="1812"/>
      <c r="DD338" s="1812"/>
      <c r="DE338" s="1812"/>
      <c r="DF338" s="1812"/>
      <c r="DG338" s="1812"/>
      <c r="DH338" s="1812"/>
      <c r="DI338" s="1812"/>
      <c r="DJ338" s="1812"/>
      <c r="DK338" s="1812"/>
      <c r="DL338" s="1812"/>
      <c r="DM338" s="1812"/>
      <c r="DN338" s="1812"/>
      <c r="DO338" s="1812"/>
      <c r="DP338" s="1812"/>
      <c r="DQ338" s="1812"/>
      <c r="DR338" s="1812"/>
      <c r="DS338" s="1812"/>
      <c r="DT338" s="1812"/>
      <c r="DU338" s="1812"/>
      <c r="DV338" s="1812"/>
      <c r="DW338" s="1812"/>
      <c r="DX338" s="1812"/>
      <c r="DY338" s="1812"/>
      <c r="DZ338" s="1812"/>
      <c r="EA338" s="1812"/>
      <c r="EB338" s="1812"/>
      <c r="EC338" s="1812"/>
      <c r="ED338" s="1812"/>
      <c r="EE338" s="1812"/>
      <c r="EF338" s="1812"/>
      <c r="EG338" s="1812"/>
      <c r="EH338" s="1812"/>
      <c r="EI338" s="1812"/>
      <c r="EJ338" s="1812"/>
      <c r="EK338" s="1812"/>
      <c r="EL338" s="1812"/>
      <c r="EM338" s="1812"/>
      <c r="EN338" s="1812"/>
      <c r="EO338" s="1812"/>
      <c r="EP338" s="1812"/>
      <c r="EQ338" s="1812"/>
      <c r="ER338" s="1812"/>
      <c r="ES338" s="1812"/>
      <c r="ET338" s="1812"/>
      <c r="EU338" s="1812"/>
      <c r="EV338" s="1812"/>
      <c r="EW338" s="1812"/>
      <c r="EX338" s="1812"/>
      <c r="EY338" s="1812"/>
      <c r="EZ338" s="1812"/>
      <c r="FA338" s="1812"/>
      <c r="FB338" s="1812"/>
      <c r="FC338" s="1812"/>
      <c r="FD338" s="1812"/>
      <c r="FE338" s="1812"/>
      <c r="FF338" s="1812"/>
      <c r="FG338" s="1812"/>
      <c r="FH338" s="1812"/>
      <c r="FI338" s="1812"/>
      <c r="FJ338" s="1812"/>
      <c r="FK338" s="1812"/>
      <c r="FL338" s="1812"/>
      <c r="FM338" s="1812"/>
      <c r="FN338" s="1812"/>
      <c r="FO338" s="1812"/>
      <c r="FP338" s="1812"/>
      <c r="FQ338" s="1812"/>
      <c r="FR338" s="1812"/>
      <c r="FS338" s="1812"/>
      <c r="FT338" s="1812"/>
      <c r="FU338" s="1812"/>
      <c r="FV338" s="1812"/>
      <c r="FW338" s="1812"/>
      <c r="FX338" s="1812"/>
      <c r="FY338" s="1812"/>
      <c r="FZ338" s="1812"/>
      <c r="GA338" s="1812"/>
      <c r="GB338" s="1812"/>
      <c r="GC338" s="1812"/>
      <c r="GD338" s="1812"/>
      <c r="GE338" s="1812"/>
      <c r="GF338" s="1812"/>
      <c r="GG338" s="1812"/>
      <c r="GH338" s="1812"/>
      <c r="GI338" s="1812"/>
      <c r="GJ338" s="1812"/>
      <c r="GK338" s="1812"/>
      <c r="GL338" s="1812"/>
      <c r="GM338" s="1812"/>
      <c r="GN338" s="1812"/>
      <c r="GO338" s="1812"/>
      <c r="GP338" s="1812"/>
      <c r="GQ338" s="1812"/>
      <c r="GR338" s="1812"/>
      <c r="GS338" s="1812"/>
      <c r="GT338" s="1812"/>
      <c r="GU338" s="1812"/>
      <c r="GV338" s="1812"/>
      <c r="GW338" s="1812"/>
      <c r="GX338" s="1812"/>
      <c r="GY338" s="1812"/>
      <c r="GZ338" s="1812"/>
      <c r="HA338" s="1812"/>
      <c r="HB338" s="1812"/>
      <c r="HC338" s="1812"/>
      <c r="HD338" s="1812"/>
      <c r="HE338" s="1812"/>
      <c r="HF338" s="1812"/>
      <c r="HG338" s="1812"/>
      <c r="HH338" s="1812"/>
      <c r="HI338" s="1812"/>
      <c r="HJ338" s="1812"/>
      <c r="HK338" s="1812"/>
      <c r="HL338" s="1812"/>
      <c r="HM338" s="1812"/>
      <c r="HN338" s="1812"/>
      <c r="HO338" s="1812"/>
      <c r="HP338" s="1812"/>
      <c r="HQ338" s="1812"/>
      <c r="HR338" s="1812"/>
      <c r="HS338" s="1812"/>
      <c r="HT338" s="1812"/>
      <c r="HU338" s="1812"/>
      <c r="HV338" s="1812"/>
      <c r="HW338" s="1812"/>
      <c r="HX338" s="1812"/>
      <c r="HY338" s="1812"/>
      <c r="HZ338" s="1812"/>
      <c r="IA338" s="1812"/>
      <c r="IB338" s="1812"/>
      <c r="IC338" s="1812"/>
      <c r="ID338" s="1812"/>
      <c r="IE338" s="1812"/>
      <c r="IF338" s="1812"/>
      <c r="IG338" s="1812"/>
      <c r="IH338" s="1812"/>
      <c r="II338" s="1812"/>
      <c r="IJ338" s="1812"/>
      <c r="IK338" s="1812"/>
      <c r="IL338" s="1812"/>
      <c r="IM338" s="1812"/>
      <c r="IN338" s="1812"/>
      <c r="IO338" s="1812"/>
      <c r="IP338" s="1812"/>
      <c r="IQ338" s="1812"/>
      <c r="IR338" s="1812"/>
      <c r="IS338" s="1812"/>
      <c r="IT338" s="1812"/>
      <c r="IU338" s="1812"/>
      <c r="IV338" s="1812"/>
    </row>
    <row r="339" spans="1:256" ht="16.5">
      <c r="A339" s="1479" t="s">
        <v>1252</v>
      </c>
      <c r="B339" s="1481" t="s">
        <v>658</v>
      </c>
    </row>
    <row r="340" spans="1:256" ht="16.5">
      <c r="A340" s="1479" t="s">
        <v>1253</v>
      </c>
      <c r="B340" s="1481" t="s">
        <v>659</v>
      </c>
    </row>
    <row r="341" spans="1:256" ht="16.5">
      <c r="A341" s="1479" t="s">
        <v>1254</v>
      </c>
      <c r="B341" s="1481" t="s">
        <v>1224</v>
      </c>
    </row>
    <row r="342" spans="1:256" ht="16.5">
      <c r="A342" s="1479" t="s">
        <v>1255</v>
      </c>
      <c r="B342" s="1481" t="s">
        <v>1225</v>
      </c>
    </row>
    <row r="343" spans="1:256" ht="16.5">
      <c r="A343" s="1479" t="s">
        <v>1256</v>
      </c>
      <c r="B343" s="1481" t="s">
        <v>660</v>
      </c>
    </row>
    <row r="344" spans="1:256" ht="16.5">
      <c r="A344" s="1479" t="s">
        <v>1257</v>
      </c>
      <c r="B344" s="1481" t="s">
        <v>661</v>
      </c>
    </row>
    <row r="345" spans="1:256" ht="16.5">
      <c r="A345" s="1479" t="s">
        <v>1258</v>
      </c>
      <c r="B345" s="1481" t="s">
        <v>1226</v>
      </c>
    </row>
    <row r="346" spans="1:256" ht="16.5">
      <c r="A346" s="1479" t="s">
        <v>1259</v>
      </c>
      <c r="B346" s="1481" t="s">
        <v>662</v>
      </c>
    </row>
    <row r="347" spans="1:256" ht="16.5">
      <c r="A347" s="1479" t="s">
        <v>1260</v>
      </c>
      <c r="B347" s="1481" t="s">
        <v>663</v>
      </c>
    </row>
    <row r="348" spans="1:256" ht="31.5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1227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1228</v>
      </c>
    </row>
    <row r="355" spans="1:5" ht="16.5">
      <c r="A355" s="1479" t="s">
        <v>1268</v>
      </c>
      <c r="B355" s="1481" t="s">
        <v>77</v>
      </c>
      <c r="E355" s="1813"/>
    </row>
    <row r="356" spans="1:5" ht="16.5">
      <c r="A356" s="1479" t="s">
        <v>1269</v>
      </c>
      <c r="B356" s="1481" t="s">
        <v>78</v>
      </c>
      <c r="E356" s="1813"/>
    </row>
    <row r="357" spans="1:5" ht="16.5">
      <c r="A357" s="1479" t="s">
        <v>1270</v>
      </c>
      <c r="B357" s="1481" t="s">
        <v>79</v>
      </c>
      <c r="E357" s="1813"/>
    </row>
    <row r="358" spans="1:5" ht="16.5">
      <c r="A358" s="1479" t="s">
        <v>1271</v>
      </c>
      <c r="B358" s="1486" t="s">
        <v>80</v>
      </c>
      <c r="E358" s="1813"/>
    </row>
    <row r="359" spans="1:5" ht="16.5">
      <c r="A359" s="1479" t="s">
        <v>1272</v>
      </c>
      <c r="B359" s="1486" t="s">
        <v>81</v>
      </c>
      <c r="E359" s="1813"/>
    </row>
    <row r="360" spans="1:5" ht="16.5">
      <c r="A360" s="1479" t="s">
        <v>1273</v>
      </c>
      <c r="B360" s="1486" t="s">
        <v>1229</v>
      </c>
      <c r="E360" s="1813"/>
    </row>
    <row r="361" spans="1:5" ht="16.5">
      <c r="A361" s="1479" t="s">
        <v>1274</v>
      </c>
      <c r="B361" s="1481" t="s">
        <v>82</v>
      </c>
      <c r="E361" s="1813"/>
    </row>
    <row r="362" spans="1:5" ht="16.5">
      <c r="A362" s="1479" t="s">
        <v>1275</v>
      </c>
      <c r="B362" s="1481" t="s">
        <v>83</v>
      </c>
      <c r="E362" s="1813"/>
    </row>
    <row r="363" spans="1:5" ht="16.5">
      <c r="A363" s="1479" t="s">
        <v>1276</v>
      </c>
      <c r="B363" s="1486" t="s">
        <v>84</v>
      </c>
      <c r="E363" s="1813"/>
    </row>
    <row r="364" spans="1:5" ht="16.5">
      <c r="A364" s="1479" t="s">
        <v>1277</v>
      </c>
      <c r="B364" s="1481" t="s">
        <v>85</v>
      </c>
      <c r="E364" s="1813"/>
    </row>
    <row r="365" spans="1:5" ht="16.5">
      <c r="A365" s="1479" t="s">
        <v>1278</v>
      </c>
      <c r="B365" s="1481" t="s">
        <v>86</v>
      </c>
      <c r="E365" s="1813"/>
    </row>
    <row r="366" spans="1:5" ht="16.5">
      <c r="A366" s="1479" t="s">
        <v>1279</v>
      </c>
      <c r="B366" s="1481" t="s">
        <v>87</v>
      </c>
      <c r="E366" s="1813"/>
    </row>
    <row r="367" spans="1:5" ht="16.5">
      <c r="A367" s="1479" t="s">
        <v>1280</v>
      </c>
      <c r="B367" s="1481" t="s">
        <v>88</v>
      </c>
      <c r="E367" s="1813"/>
    </row>
    <row r="368" spans="1:5" ht="16.5">
      <c r="A368" s="1479" t="s">
        <v>1281</v>
      </c>
      <c r="B368" s="1481" t="s">
        <v>1230</v>
      </c>
      <c r="E368" s="1813"/>
    </row>
    <row r="369" spans="1:5" ht="16.5">
      <c r="A369" s="1479" t="s">
        <v>2033</v>
      </c>
      <c r="B369" s="1481" t="s">
        <v>2034</v>
      </c>
      <c r="E369" s="1813"/>
    </row>
    <row r="370" spans="1:5" ht="16.5">
      <c r="A370" s="1479" t="s">
        <v>2167</v>
      </c>
      <c r="B370" s="1481" t="s">
        <v>2168</v>
      </c>
      <c r="E370" s="1813"/>
    </row>
    <row r="371" spans="1:5" ht="16.5">
      <c r="A371" s="1479" t="s">
        <v>1282</v>
      </c>
      <c r="B371" s="1481" t="s">
        <v>445</v>
      </c>
      <c r="E371" s="1813"/>
    </row>
    <row r="372" spans="1:5" ht="16.5">
      <c r="A372" s="1487" t="s">
        <v>1283</v>
      </c>
      <c r="B372" s="1488" t="s">
        <v>446</v>
      </c>
      <c r="E372" s="1813"/>
    </row>
    <row r="373" spans="1:5" ht="16.5">
      <c r="A373" s="1489" t="s">
        <v>1284</v>
      </c>
      <c r="B373" s="1490" t="s">
        <v>447</v>
      </c>
      <c r="E373" s="1813"/>
    </row>
    <row r="374" spans="1:5" ht="16.5">
      <c r="A374" s="1489" t="s">
        <v>1285</v>
      </c>
      <c r="B374" s="1490" t="s">
        <v>448</v>
      </c>
      <c r="E374" s="1813"/>
    </row>
    <row r="375" spans="1:5" ht="16.5">
      <c r="A375" s="1489" t="s">
        <v>1286</v>
      </c>
      <c r="B375" s="1490" t="s">
        <v>449</v>
      </c>
      <c r="E375" s="1813"/>
    </row>
    <row r="376" spans="1:5" ht="17.25" thickBot="1">
      <c r="A376" s="1491" t="s">
        <v>1287</v>
      </c>
      <c r="B376" s="1492" t="s">
        <v>450</v>
      </c>
      <c r="E376" s="1813"/>
    </row>
    <row r="377" spans="1:5" ht="19.5">
      <c r="A377" s="1814"/>
      <c r="B377" s="1493" t="s">
        <v>2088</v>
      </c>
      <c r="E377" s="1813"/>
    </row>
    <row r="378" spans="1:5" ht="18.75">
      <c r="A378" s="1532"/>
      <c r="B378" s="1495" t="s">
        <v>1655</v>
      </c>
      <c r="E378" s="1813"/>
    </row>
    <row r="379" spans="1:5" ht="18.75">
      <c r="A379" s="1532"/>
      <c r="B379" s="1496" t="s">
        <v>2089</v>
      </c>
      <c r="E379" s="1813"/>
    </row>
    <row r="380" spans="1:5" ht="18.75">
      <c r="A380" s="1498" t="s">
        <v>1288</v>
      </c>
      <c r="B380" s="1497" t="s">
        <v>2090</v>
      </c>
      <c r="E380" s="1813"/>
    </row>
    <row r="381" spans="1:5" ht="18.75">
      <c r="A381" s="1498" t="s">
        <v>1289</v>
      </c>
      <c r="B381" s="1499" t="s">
        <v>2091</v>
      </c>
      <c r="E381" s="1813"/>
    </row>
    <row r="382" spans="1:5" ht="18.75">
      <c r="A382" s="1498" t="s">
        <v>1290</v>
      </c>
      <c r="B382" s="1500" t="s">
        <v>2092</v>
      </c>
      <c r="E382" s="1813"/>
    </row>
    <row r="383" spans="1:5" ht="18.75">
      <c r="A383" s="1498" t="s">
        <v>1291</v>
      </c>
      <c r="B383" s="1500" t="s">
        <v>2093</v>
      </c>
      <c r="E383" s="1813"/>
    </row>
    <row r="384" spans="1:5" ht="18.75">
      <c r="A384" s="1498" t="s">
        <v>1292</v>
      </c>
      <c r="B384" s="1500" t="s">
        <v>2094</v>
      </c>
      <c r="E384" s="1813"/>
    </row>
    <row r="385" spans="1:5" ht="18.75">
      <c r="A385" s="1498" t="s">
        <v>1293</v>
      </c>
      <c r="B385" s="1500" t="s">
        <v>2095</v>
      </c>
      <c r="E385" s="1813"/>
    </row>
    <row r="386" spans="1:5" ht="18.75">
      <c r="A386" s="1498" t="s">
        <v>1294</v>
      </c>
      <c r="B386" s="1500" t="s">
        <v>2096</v>
      </c>
      <c r="E386" s="1813"/>
    </row>
    <row r="387" spans="1:5" ht="18.75">
      <c r="A387" s="1498" t="s">
        <v>1295</v>
      </c>
      <c r="B387" s="1501" t="s">
        <v>2097</v>
      </c>
      <c r="E387" s="1813"/>
    </row>
    <row r="388" spans="1:5" ht="18.75">
      <c r="A388" s="1498" t="s">
        <v>1296</v>
      </c>
      <c r="B388" s="1501" t="s">
        <v>2098</v>
      </c>
      <c r="E388" s="1813"/>
    </row>
    <row r="389" spans="1:5" ht="18.75">
      <c r="A389" s="1498" t="s">
        <v>1297</v>
      </c>
      <c r="B389" s="1501" t="s">
        <v>2099</v>
      </c>
      <c r="E389" s="1813"/>
    </row>
    <row r="390" spans="1:5" ht="18.75">
      <c r="A390" s="1498" t="s">
        <v>1298</v>
      </c>
      <c r="B390" s="1501" t="s">
        <v>2100</v>
      </c>
      <c r="E390" s="1813"/>
    </row>
    <row r="391" spans="1:5" ht="18.75">
      <c r="A391" s="1498" t="s">
        <v>1299</v>
      </c>
      <c r="B391" s="1502" t="s">
        <v>2101</v>
      </c>
      <c r="E391" s="1813"/>
    </row>
    <row r="392" spans="1:5" ht="18.75">
      <c r="A392" s="1498" t="s">
        <v>1300</v>
      </c>
      <c r="B392" s="1502" t="s">
        <v>2102</v>
      </c>
      <c r="E392" s="1813"/>
    </row>
    <row r="393" spans="1:5" ht="18.75">
      <c r="A393" s="1498" t="s">
        <v>1301</v>
      </c>
      <c r="B393" s="1501" t="s">
        <v>2103</v>
      </c>
      <c r="E393" s="1813"/>
    </row>
    <row r="394" spans="1:5" ht="18.75">
      <c r="A394" s="1498" t="s">
        <v>1302</v>
      </c>
      <c r="B394" s="1501" t="s">
        <v>2104</v>
      </c>
      <c r="C394" s="1815" t="s">
        <v>178</v>
      </c>
      <c r="E394" s="1813"/>
    </row>
    <row r="395" spans="1:5" ht="18.75">
      <c r="A395" s="1498" t="s">
        <v>1303</v>
      </c>
      <c r="B395" s="1500" t="s">
        <v>2105</v>
      </c>
      <c r="C395" s="1815" t="s">
        <v>178</v>
      </c>
      <c r="E395" s="1813"/>
    </row>
    <row r="396" spans="1:5" ht="18.75">
      <c r="A396" s="1498" t="s">
        <v>1304</v>
      </c>
      <c r="B396" s="1501" t="s">
        <v>2106</v>
      </c>
      <c r="C396" s="1815" t="s">
        <v>178</v>
      </c>
      <c r="E396" s="1813"/>
    </row>
    <row r="397" spans="1:5" ht="18.75">
      <c r="A397" s="1498" t="s">
        <v>1305</v>
      </c>
      <c r="B397" s="1501" t="s">
        <v>2107</v>
      </c>
      <c r="C397" s="1815" t="s">
        <v>178</v>
      </c>
      <c r="E397" s="1813"/>
    </row>
    <row r="398" spans="1:5" ht="18.75">
      <c r="A398" s="1498" t="s">
        <v>1306</v>
      </c>
      <c r="B398" s="1501" t="s">
        <v>2108</v>
      </c>
      <c r="C398" s="1815" t="s">
        <v>178</v>
      </c>
      <c r="E398" s="1813"/>
    </row>
    <row r="399" spans="1:5" ht="18.75">
      <c r="A399" s="1498" t="s">
        <v>1307</v>
      </c>
      <c r="B399" s="1501" t="s">
        <v>2109</v>
      </c>
      <c r="C399" s="1815" t="s">
        <v>178</v>
      </c>
      <c r="E399" s="1813"/>
    </row>
    <row r="400" spans="1:5" ht="18.75">
      <c r="A400" s="1498" t="s">
        <v>1308</v>
      </c>
      <c r="B400" s="1501" t="s">
        <v>2110</v>
      </c>
      <c r="C400" s="1815" t="s">
        <v>178</v>
      </c>
      <c r="E400" s="1813"/>
    </row>
    <row r="401" spans="1:5" ht="18.75">
      <c r="A401" s="1498" t="s">
        <v>1309</v>
      </c>
      <c r="B401" s="1501" t="s">
        <v>2111</v>
      </c>
      <c r="C401" s="1815" t="s">
        <v>178</v>
      </c>
      <c r="E401" s="1813"/>
    </row>
    <row r="402" spans="1:5" ht="18.75">
      <c r="A402" s="1498" t="s">
        <v>1310</v>
      </c>
      <c r="B402" s="1501" t="s">
        <v>2112</v>
      </c>
      <c r="C402" s="1815" t="s">
        <v>178</v>
      </c>
      <c r="E402" s="1813"/>
    </row>
    <row r="403" spans="1:5" ht="18.75">
      <c r="A403" s="1498" t="s">
        <v>1311</v>
      </c>
      <c r="B403" s="1500" t="s">
        <v>2113</v>
      </c>
      <c r="C403" s="1815" t="s">
        <v>178</v>
      </c>
      <c r="E403" s="1813"/>
    </row>
    <row r="404" spans="1:5" ht="18.75">
      <c r="A404" s="1498" t="s">
        <v>1312</v>
      </c>
      <c r="B404" s="1501" t="s">
        <v>2114</v>
      </c>
      <c r="C404" s="1815" t="s">
        <v>178</v>
      </c>
      <c r="E404" s="1813"/>
    </row>
    <row r="405" spans="1:5" ht="18.75">
      <c r="A405" s="1498" t="s">
        <v>1313</v>
      </c>
      <c r="B405" s="1500" t="s">
        <v>2115</v>
      </c>
      <c r="C405" s="1815" t="s">
        <v>178</v>
      </c>
      <c r="E405" s="1813"/>
    </row>
    <row r="406" spans="1:5" ht="18.75">
      <c r="A406" s="1498" t="s">
        <v>1314</v>
      </c>
      <c r="B406" s="1500" t="s">
        <v>2116</v>
      </c>
      <c r="C406" s="1815" t="s">
        <v>178</v>
      </c>
      <c r="E406" s="1813"/>
    </row>
    <row r="407" spans="1:5" ht="18.75">
      <c r="A407" s="1498" t="s">
        <v>1315</v>
      </c>
      <c r="B407" s="1500" t="s">
        <v>2117</v>
      </c>
      <c r="C407" s="1815" t="s">
        <v>178</v>
      </c>
      <c r="E407" s="1813"/>
    </row>
    <row r="408" spans="1:5" ht="18.75">
      <c r="A408" s="1498" t="s">
        <v>1316</v>
      </c>
      <c r="B408" s="1500" t="s">
        <v>2118</v>
      </c>
      <c r="C408" s="1815" t="s">
        <v>178</v>
      </c>
      <c r="E408" s="1813"/>
    </row>
    <row r="409" spans="1:5" ht="18.75">
      <c r="A409" s="1498" t="s">
        <v>1317</v>
      </c>
      <c r="B409" s="1500" t="s">
        <v>2119</v>
      </c>
      <c r="C409" s="1815" t="s">
        <v>178</v>
      </c>
      <c r="E409" s="1813"/>
    </row>
    <row r="410" spans="1:5" ht="18.75">
      <c r="A410" s="1498" t="s">
        <v>1318</v>
      </c>
      <c r="B410" s="1500" t="s">
        <v>2120</v>
      </c>
      <c r="C410" s="1815" t="s">
        <v>178</v>
      </c>
      <c r="E410" s="1813"/>
    </row>
    <row r="411" spans="1:5" ht="18.75">
      <c r="A411" s="1498" t="s">
        <v>1319</v>
      </c>
      <c r="B411" s="1500" t="s">
        <v>2121</v>
      </c>
      <c r="C411" s="1815" t="s">
        <v>178</v>
      </c>
      <c r="E411" s="1813"/>
    </row>
    <row r="412" spans="1:5" ht="18.75">
      <c r="A412" s="1498" t="s">
        <v>1320</v>
      </c>
      <c r="B412" s="1500" t="s">
        <v>2122</v>
      </c>
      <c r="C412" s="1815" t="s">
        <v>178</v>
      </c>
      <c r="E412" s="1813"/>
    </row>
    <row r="413" spans="1:5" ht="18.75">
      <c r="A413" s="1498" t="s">
        <v>1321</v>
      </c>
      <c r="B413" s="1503" t="s">
        <v>2123</v>
      </c>
      <c r="C413" s="1815" t="s">
        <v>178</v>
      </c>
      <c r="E413" s="1813"/>
    </row>
    <row r="414" spans="1:5" ht="18.75">
      <c r="A414" s="1498" t="s">
        <v>1322</v>
      </c>
      <c r="B414" s="1816" t="s">
        <v>1231</v>
      </c>
      <c r="C414" s="1815" t="s">
        <v>178</v>
      </c>
      <c r="E414" s="1813"/>
    </row>
    <row r="415" spans="1:5" ht="18.75">
      <c r="A415" s="1533" t="s">
        <v>1323</v>
      </c>
      <c r="B415" s="1504" t="s">
        <v>1656</v>
      </c>
      <c r="C415" s="1815" t="s">
        <v>178</v>
      </c>
      <c r="E415" s="1813"/>
    </row>
    <row r="416" spans="1:5" ht="18.75">
      <c r="A416" s="1532" t="s">
        <v>178</v>
      </c>
      <c r="B416" s="1505" t="s">
        <v>1657</v>
      </c>
      <c r="C416" s="1815" t="s">
        <v>178</v>
      </c>
      <c r="E416" s="1813"/>
    </row>
    <row r="417" spans="1:5" ht="18.75">
      <c r="A417" s="1510" t="s">
        <v>1324</v>
      </c>
      <c r="B417" s="1506" t="s">
        <v>2124</v>
      </c>
      <c r="C417" s="1815" t="s">
        <v>178</v>
      </c>
      <c r="E417" s="1813"/>
    </row>
    <row r="418" spans="1:5" ht="18.75">
      <c r="A418" s="1498" t="s">
        <v>1325</v>
      </c>
      <c r="B418" s="1486" t="s">
        <v>2125</v>
      </c>
      <c r="C418" s="1815" t="s">
        <v>178</v>
      </c>
      <c r="E418" s="1813"/>
    </row>
    <row r="419" spans="1:5" ht="18.75">
      <c r="A419" s="1534" t="s">
        <v>1326</v>
      </c>
      <c r="B419" s="1507" t="s">
        <v>2126</v>
      </c>
      <c r="C419" s="1815" t="s">
        <v>178</v>
      </c>
      <c r="E419" s="1813"/>
    </row>
    <row r="420" spans="1:5" ht="18.75">
      <c r="A420" s="1494" t="s">
        <v>178</v>
      </c>
      <c r="B420" s="1508" t="s">
        <v>1658</v>
      </c>
      <c r="C420" s="1815" t="s">
        <v>178</v>
      </c>
      <c r="E420" s="1813"/>
    </row>
    <row r="421" spans="1:5" ht="16.5">
      <c r="A421" s="1479" t="s">
        <v>1278</v>
      </c>
      <c r="B421" s="1481" t="s">
        <v>86</v>
      </c>
      <c r="C421" s="1815" t="s">
        <v>178</v>
      </c>
      <c r="E421" s="1813"/>
    </row>
    <row r="422" spans="1:5" ht="16.5">
      <c r="A422" s="1479" t="s">
        <v>1279</v>
      </c>
      <c r="B422" s="1481" t="s">
        <v>87</v>
      </c>
      <c r="C422" s="1815" t="s">
        <v>178</v>
      </c>
      <c r="E422" s="1813"/>
    </row>
    <row r="423" spans="1:5" ht="16.5">
      <c r="A423" s="1535" t="s">
        <v>1280</v>
      </c>
      <c r="B423" s="1509" t="s">
        <v>88</v>
      </c>
      <c r="C423" s="1815" t="s">
        <v>178</v>
      </c>
      <c r="E423" s="1813"/>
    </row>
    <row r="424" spans="1:5" ht="18.75">
      <c r="A424" s="1532" t="s">
        <v>178</v>
      </c>
      <c r="B424" s="1508" t="s">
        <v>1659</v>
      </c>
      <c r="C424" s="1815" t="s">
        <v>178</v>
      </c>
      <c r="E424" s="1813"/>
    </row>
    <row r="425" spans="1:5" ht="18.75">
      <c r="A425" s="1510" t="s">
        <v>1327</v>
      </c>
      <c r="B425" s="1506" t="s">
        <v>1232</v>
      </c>
      <c r="C425" s="1815" t="s">
        <v>178</v>
      </c>
      <c r="E425" s="1813"/>
    </row>
    <row r="426" spans="1:5" ht="18.75">
      <c r="A426" s="1510" t="s">
        <v>1328</v>
      </c>
      <c r="B426" s="1506" t="s">
        <v>1233</v>
      </c>
      <c r="C426" s="1815" t="s">
        <v>178</v>
      </c>
      <c r="E426" s="1813"/>
    </row>
    <row r="427" spans="1:5" ht="18.75">
      <c r="A427" s="1510" t="s">
        <v>1329</v>
      </c>
      <c r="B427" s="1506" t="s">
        <v>179</v>
      </c>
      <c r="C427" s="1815" t="s">
        <v>178</v>
      </c>
      <c r="E427" s="1813"/>
    </row>
    <row r="428" spans="1:5" ht="19.5" thickBot="1">
      <c r="A428" s="1536" t="s">
        <v>1330</v>
      </c>
      <c r="B428" s="1511" t="s">
        <v>180</v>
      </c>
      <c r="C428" s="1815" t="s">
        <v>178</v>
      </c>
      <c r="E428" s="1813"/>
    </row>
    <row r="429" spans="1:5" ht="17.25" thickBot="1">
      <c r="A429" s="1537" t="s">
        <v>1331</v>
      </c>
      <c r="B429" s="1511" t="s">
        <v>1234</v>
      </c>
      <c r="C429" s="1815" t="s">
        <v>178</v>
      </c>
      <c r="E429" s="1813"/>
    </row>
    <row r="430" spans="1:5" ht="16.5">
      <c r="A430" s="1537" t="s">
        <v>1332</v>
      </c>
      <c r="B430" s="1512" t="s">
        <v>709</v>
      </c>
      <c r="C430" s="1815" t="s">
        <v>178</v>
      </c>
      <c r="E430" s="1813"/>
    </row>
    <row r="431" spans="1:5" ht="16.5">
      <c r="A431" s="1479" t="s">
        <v>1333</v>
      </c>
      <c r="B431" s="1481" t="s">
        <v>710</v>
      </c>
      <c r="C431" s="1815" t="s">
        <v>178</v>
      </c>
      <c r="E431" s="1813"/>
    </row>
    <row r="432" spans="1:5" ht="19.5" thickBot="1">
      <c r="A432" s="1538" t="s">
        <v>1334</v>
      </c>
      <c r="B432" s="1513" t="s">
        <v>711</v>
      </c>
      <c r="C432" s="1815" t="s">
        <v>178</v>
      </c>
      <c r="E432" s="1813"/>
    </row>
    <row r="433" spans="1:5" ht="16.5">
      <c r="A433" s="1477" t="s">
        <v>1335</v>
      </c>
      <c r="B433" s="1514" t="s">
        <v>712</v>
      </c>
      <c r="C433" s="1815" t="s">
        <v>178</v>
      </c>
      <c r="E433" s="1813"/>
    </row>
    <row r="434" spans="1:5" ht="16.5">
      <c r="A434" s="1539" t="s">
        <v>1336</v>
      </c>
      <c r="B434" s="1481" t="s">
        <v>713</v>
      </c>
      <c r="C434" s="1815" t="s">
        <v>178</v>
      </c>
      <c r="E434" s="1813"/>
    </row>
    <row r="435" spans="1:5" ht="16.5">
      <c r="A435" s="1479" t="s">
        <v>1337</v>
      </c>
      <c r="B435" s="1515" t="s">
        <v>297</v>
      </c>
      <c r="C435" s="1815" t="s">
        <v>178</v>
      </c>
      <c r="E435" s="1813"/>
    </row>
    <row r="436" spans="1:5" ht="17.25" thickBot="1">
      <c r="A436" s="1491" t="s">
        <v>1338</v>
      </c>
      <c r="B436" s="1516" t="s">
        <v>298</v>
      </c>
      <c r="C436" s="1815" t="s">
        <v>178</v>
      </c>
      <c r="E436" s="1813"/>
    </row>
    <row r="437" spans="1:5" ht="18.75">
      <c r="A437" s="1498" t="s">
        <v>1339</v>
      </c>
      <c r="B437" s="1517" t="s">
        <v>1660</v>
      </c>
      <c r="C437" s="1815" t="s">
        <v>178</v>
      </c>
      <c r="E437" s="1813"/>
    </row>
    <row r="438" spans="1:5" ht="18.75">
      <c r="A438" s="1498" t="s">
        <v>1340</v>
      </c>
      <c r="B438" s="1518" t="s">
        <v>1661</v>
      </c>
      <c r="C438" s="1815" t="s">
        <v>178</v>
      </c>
      <c r="E438" s="1813"/>
    </row>
    <row r="439" spans="1:5" ht="19.5">
      <c r="A439" s="1498" t="s">
        <v>1341</v>
      </c>
      <c r="B439" s="1519" t="s">
        <v>1662</v>
      </c>
      <c r="C439" s="1815" t="s">
        <v>178</v>
      </c>
      <c r="E439" s="1813"/>
    </row>
    <row r="440" spans="1:5" ht="18.75">
      <c r="A440" s="1498" t="s">
        <v>1342</v>
      </c>
      <c r="B440" s="1518" t="s">
        <v>1663</v>
      </c>
      <c r="C440" s="1815" t="s">
        <v>178</v>
      </c>
      <c r="E440" s="1813"/>
    </row>
    <row r="441" spans="1:5" ht="18.75">
      <c r="A441" s="1498" t="s">
        <v>1343</v>
      </c>
      <c r="B441" s="1518" t="s">
        <v>1664</v>
      </c>
      <c r="C441" s="1815" t="s">
        <v>178</v>
      </c>
      <c r="E441" s="1813"/>
    </row>
    <row r="442" spans="1:5" ht="18.75">
      <c r="A442" s="1498" t="s">
        <v>1344</v>
      </c>
      <c r="B442" s="1520" t="s">
        <v>1665</v>
      </c>
      <c r="C442" s="1815" t="s">
        <v>178</v>
      </c>
      <c r="E442" s="1813"/>
    </row>
    <row r="443" spans="1:5" ht="18.75">
      <c r="A443" s="1498" t="s">
        <v>1345</v>
      </c>
      <c r="B443" s="1520" t="s">
        <v>1666</v>
      </c>
      <c r="C443" s="1815" t="s">
        <v>178</v>
      </c>
      <c r="E443" s="1813"/>
    </row>
    <row r="444" spans="1:5" ht="18.75">
      <c r="A444" s="1498" t="s">
        <v>1346</v>
      </c>
      <c r="B444" s="1520" t="s">
        <v>1667</v>
      </c>
      <c r="C444" s="1815" t="s">
        <v>178</v>
      </c>
      <c r="E444" s="1813"/>
    </row>
    <row r="445" spans="1:5" ht="18.75">
      <c r="A445" s="1498" t="s">
        <v>1347</v>
      </c>
      <c r="B445" s="1520" t="s">
        <v>1668</v>
      </c>
      <c r="C445" s="1815" t="s">
        <v>178</v>
      </c>
      <c r="E445" s="1813"/>
    </row>
    <row r="446" spans="1:5" ht="18.75">
      <c r="A446" s="1498" t="s">
        <v>1348</v>
      </c>
      <c r="B446" s="1520" t="s">
        <v>1669</v>
      </c>
      <c r="C446" s="1815" t="s">
        <v>178</v>
      </c>
      <c r="E446" s="1813"/>
    </row>
    <row r="447" spans="1:5" ht="18.75">
      <c r="A447" s="1498" t="s">
        <v>1349</v>
      </c>
      <c r="B447" s="1518" t="s">
        <v>1670</v>
      </c>
      <c r="C447" s="1815" t="s">
        <v>178</v>
      </c>
      <c r="E447" s="1813"/>
    </row>
    <row r="448" spans="1:5" ht="18.75">
      <c r="A448" s="1498" t="s">
        <v>1350</v>
      </c>
      <c r="B448" s="1518" t="s">
        <v>1671</v>
      </c>
      <c r="C448" s="1815" t="s">
        <v>178</v>
      </c>
      <c r="E448" s="1813"/>
    </row>
    <row r="449" spans="1:5" ht="18.75">
      <c r="A449" s="1498" t="s">
        <v>1351</v>
      </c>
      <c r="B449" s="1518" t="s">
        <v>1672</v>
      </c>
      <c r="C449" s="1815" t="s">
        <v>178</v>
      </c>
      <c r="E449" s="1813"/>
    </row>
    <row r="450" spans="1:5" ht="19.5" thickBot="1">
      <c r="A450" s="1498" t="s">
        <v>1352</v>
      </c>
      <c r="B450" s="1521" t="s">
        <v>1673</v>
      </c>
      <c r="C450" s="1815" t="s">
        <v>178</v>
      </c>
      <c r="E450" s="1813"/>
    </row>
    <row r="451" spans="1:5" ht="18.75">
      <c r="A451" s="1498" t="s">
        <v>1353</v>
      </c>
      <c r="B451" s="1517" t="s">
        <v>1674</v>
      </c>
      <c r="C451" s="1815" t="s">
        <v>178</v>
      </c>
      <c r="E451" s="1813"/>
    </row>
    <row r="452" spans="1:5" ht="19.5">
      <c r="A452" s="1498" t="s">
        <v>1354</v>
      </c>
      <c r="B452" s="1519" t="s">
        <v>1675</v>
      </c>
      <c r="C452" s="1815" t="s">
        <v>178</v>
      </c>
      <c r="E452" s="1813"/>
    </row>
    <row r="453" spans="1:5" ht="18.75">
      <c r="A453" s="1498" t="s">
        <v>1355</v>
      </c>
      <c r="B453" s="1518" t="s">
        <v>1676</v>
      </c>
      <c r="C453" s="1815" t="s">
        <v>178</v>
      </c>
      <c r="E453" s="1813"/>
    </row>
    <row r="454" spans="1:5" ht="18.75">
      <c r="A454" s="1498" t="s">
        <v>1356</v>
      </c>
      <c r="B454" s="1518" t="s">
        <v>1677</v>
      </c>
      <c r="C454" s="1815" t="s">
        <v>178</v>
      </c>
      <c r="E454" s="1813"/>
    </row>
    <row r="455" spans="1:5" ht="18.75">
      <c r="A455" s="1498" t="s">
        <v>1357</v>
      </c>
      <c r="B455" s="1518" t="s">
        <v>1678</v>
      </c>
      <c r="C455" s="1815" t="s">
        <v>178</v>
      </c>
      <c r="E455" s="1813"/>
    </row>
    <row r="456" spans="1:5" ht="18.75">
      <c r="A456" s="1498" t="s">
        <v>1358</v>
      </c>
      <c r="B456" s="1518" t="s">
        <v>1679</v>
      </c>
      <c r="C456" s="1815" t="s">
        <v>178</v>
      </c>
      <c r="E456" s="1813"/>
    </row>
    <row r="457" spans="1:5" ht="18.75">
      <c r="A457" s="1498" t="s">
        <v>1359</v>
      </c>
      <c r="B457" s="1518" t="s">
        <v>1680</v>
      </c>
      <c r="C457" s="1815" t="s">
        <v>178</v>
      </c>
      <c r="E457" s="1813"/>
    </row>
    <row r="458" spans="1:5" ht="18.75">
      <c r="A458" s="1498" t="s">
        <v>1360</v>
      </c>
      <c r="B458" s="1518" t="s">
        <v>1681</v>
      </c>
      <c r="C458" s="1815" t="s">
        <v>178</v>
      </c>
      <c r="E458" s="1813"/>
    </row>
    <row r="459" spans="1:5" ht="18.75">
      <c r="A459" s="1498" t="s">
        <v>1361</v>
      </c>
      <c r="B459" s="1518" t="s">
        <v>1682</v>
      </c>
      <c r="C459" s="1815" t="s">
        <v>178</v>
      </c>
      <c r="E459" s="1813"/>
    </row>
    <row r="460" spans="1:5" ht="18.75">
      <c r="A460" s="1498" t="s">
        <v>1362</v>
      </c>
      <c r="B460" s="1518" t="s">
        <v>1683</v>
      </c>
      <c r="C460" s="1815" t="s">
        <v>178</v>
      </c>
      <c r="E460" s="1813"/>
    </row>
    <row r="461" spans="1:5" ht="18.75">
      <c r="A461" s="1498" t="s">
        <v>1363</v>
      </c>
      <c r="B461" s="1518" t="s">
        <v>1684</v>
      </c>
      <c r="C461" s="1815" t="s">
        <v>178</v>
      </c>
      <c r="E461" s="1813"/>
    </row>
    <row r="462" spans="1:5" ht="18.75">
      <c r="A462" s="1498" t="s">
        <v>1364</v>
      </c>
      <c r="B462" s="1518" t="s">
        <v>1685</v>
      </c>
      <c r="C462" s="1815" t="s">
        <v>178</v>
      </c>
      <c r="E462" s="1813"/>
    </row>
    <row r="463" spans="1:5" ht="19.5" thickBot="1">
      <c r="A463" s="1498" t="s">
        <v>1365</v>
      </c>
      <c r="B463" s="1521" t="s">
        <v>1686</v>
      </c>
      <c r="C463" s="1815" t="s">
        <v>178</v>
      </c>
      <c r="E463" s="1813"/>
    </row>
    <row r="464" spans="1:5" ht="18.75">
      <c r="A464" s="1498" t="s">
        <v>1366</v>
      </c>
      <c r="B464" s="1517" t="s">
        <v>1687</v>
      </c>
      <c r="C464" s="1815" t="s">
        <v>178</v>
      </c>
      <c r="E464" s="1813"/>
    </row>
    <row r="465" spans="1:5" ht="18.75">
      <c r="A465" s="1498" t="s">
        <v>1367</v>
      </c>
      <c r="B465" s="1518" t="s">
        <v>1688</v>
      </c>
      <c r="C465" s="1815" t="s">
        <v>178</v>
      </c>
      <c r="E465" s="1813"/>
    </row>
    <row r="466" spans="1:5" ht="18.75">
      <c r="A466" s="1498" t="s">
        <v>1368</v>
      </c>
      <c r="B466" s="1518" t="s">
        <v>1689</v>
      </c>
      <c r="C466" s="1815" t="s">
        <v>178</v>
      </c>
      <c r="E466" s="1813"/>
    </row>
    <row r="467" spans="1:5" ht="18.75">
      <c r="A467" s="1498" t="s">
        <v>1369</v>
      </c>
      <c r="B467" s="1518" t="s">
        <v>1690</v>
      </c>
      <c r="C467" s="1815" t="s">
        <v>178</v>
      </c>
      <c r="E467" s="1813"/>
    </row>
    <row r="468" spans="1:5" ht="19.5">
      <c r="A468" s="1498" t="s">
        <v>1370</v>
      </c>
      <c r="B468" s="1519" t="s">
        <v>1691</v>
      </c>
      <c r="C468" s="1815" t="s">
        <v>178</v>
      </c>
      <c r="E468" s="1813"/>
    </row>
    <row r="469" spans="1:5" ht="18.75">
      <c r="A469" s="1498" t="s">
        <v>1371</v>
      </c>
      <c r="B469" s="1518" t="s">
        <v>1692</v>
      </c>
      <c r="C469" s="1815" t="s">
        <v>178</v>
      </c>
      <c r="E469" s="1813"/>
    </row>
    <row r="470" spans="1:5" ht="18.75">
      <c r="A470" s="1498" t="s">
        <v>1372</v>
      </c>
      <c r="B470" s="1518" t="s">
        <v>1693</v>
      </c>
      <c r="C470" s="1815" t="s">
        <v>178</v>
      </c>
      <c r="E470" s="1813"/>
    </row>
    <row r="471" spans="1:5" ht="18.75">
      <c r="A471" s="1498" t="s">
        <v>1373</v>
      </c>
      <c r="B471" s="1518" t="s">
        <v>1694</v>
      </c>
      <c r="C471" s="1815" t="s">
        <v>178</v>
      </c>
      <c r="E471" s="1813"/>
    </row>
    <row r="472" spans="1:5" ht="18.75">
      <c r="A472" s="1498" t="s">
        <v>1374</v>
      </c>
      <c r="B472" s="1518" t="s">
        <v>1695</v>
      </c>
      <c r="C472" s="1815" t="s">
        <v>178</v>
      </c>
      <c r="E472" s="1813"/>
    </row>
    <row r="473" spans="1:5" ht="18.75">
      <c r="A473" s="1498" t="s">
        <v>1375</v>
      </c>
      <c r="B473" s="1518" t="s">
        <v>1696</v>
      </c>
      <c r="C473" s="1815" t="s">
        <v>178</v>
      </c>
      <c r="E473" s="1813"/>
    </row>
    <row r="474" spans="1:5" ht="18.75">
      <c r="A474" s="1498" t="s">
        <v>1376</v>
      </c>
      <c r="B474" s="1518" t="s">
        <v>1697</v>
      </c>
      <c r="C474" s="1815" t="s">
        <v>178</v>
      </c>
      <c r="E474" s="1813"/>
    </row>
    <row r="475" spans="1:5" ht="19.5" thickBot="1">
      <c r="A475" s="1498" t="s">
        <v>1377</v>
      </c>
      <c r="B475" s="1521" t="s">
        <v>1698</v>
      </c>
      <c r="C475" s="1815" t="s">
        <v>178</v>
      </c>
      <c r="E475" s="1813"/>
    </row>
    <row r="476" spans="1:5" ht="19.5">
      <c r="A476" s="1498" t="s">
        <v>1378</v>
      </c>
      <c r="B476" s="1522" t="s">
        <v>1699</v>
      </c>
      <c r="C476" s="1815" t="s">
        <v>178</v>
      </c>
      <c r="E476" s="1813"/>
    </row>
    <row r="477" spans="1:5" ht="18.75">
      <c r="A477" s="1498" t="s">
        <v>1379</v>
      </c>
      <c r="B477" s="1518" t="s">
        <v>1700</v>
      </c>
      <c r="C477" s="1815" t="s">
        <v>178</v>
      </c>
      <c r="E477" s="1813"/>
    </row>
    <row r="478" spans="1:5" ht="18.75">
      <c r="A478" s="1498" t="s">
        <v>1380</v>
      </c>
      <c r="B478" s="1518" t="s">
        <v>1701</v>
      </c>
      <c r="C478" s="1815" t="s">
        <v>178</v>
      </c>
      <c r="E478" s="1813"/>
    </row>
    <row r="479" spans="1:5" ht="18.75">
      <c r="A479" s="1498" t="s">
        <v>1381</v>
      </c>
      <c r="B479" s="1518" t="s">
        <v>1702</v>
      </c>
      <c r="C479" s="1815" t="s">
        <v>178</v>
      </c>
      <c r="E479" s="1813"/>
    </row>
    <row r="480" spans="1:5" ht="18.75">
      <c r="A480" s="1498" t="s">
        <v>1382</v>
      </c>
      <c r="B480" s="1518" t="s">
        <v>1703</v>
      </c>
      <c r="C480" s="1815" t="s">
        <v>178</v>
      </c>
      <c r="E480" s="1813"/>
    </row>
    <row r="481" spans="1:5" ht="18.75">
      <c r="A481" s="1498" t="s">
        <v>1383</v>
      </c>
      <c r="B481" s="1518" t="s">
        <v>1704</v>
      </c>
      <c r="C481" s="1815" t="s">
        <v>178</v>
      </c>
      <c r="E481" s="1813"/>
    </row>
    <row r="482" spans="1:5" ht="18.75">
      <c r="A482" s="1498" t="s">
        <v>1384</v>
      </c>
      <c r="B482" s="1518" t="s">
        <v>1705</v>
      </c>
      <c r="C482" s="1815" t="s">
        <v>178</v>
      </c>
      <c r="E482" s="1813"/>
    </row>
    <row r="483" spans="1:5" ht="18.75">
      <c r="A483" s="1498" t="s">
        <v>1385</v>
      </c>
      <c r="B483" s="1518" t="s">
        <v>1706</v>
      </c>
      <c r="C483" s="1815" t="s">
        <v>178</v>
      </c>
      <c r="E483" s="1813"/>
    </row>
    <row r="484" spans="1:5" ht="18.75">
      <c r="A484" s="1498" t="s">
        <v>1386</v>
      </c>
      <c r="B484" s="1518" t="s">
        <v>1707</v>
      </c>
      <c r="C484" s="1815" t="s">
        <v>178</v>
      </c>
      <c r="E484" s="1813"/>
    </row>
    <row r="485" spans="1:5" ht="19.5" thickBot="1">
      <c r="A485" s="1498" t="s">
        <v>1387</v>
      </c>
      <c r="B485" s="1521" t="s">
        <v>1708</v>
      </c>
      <c r="C485" s="1815" t="s">
        <v>178</v>
      </c>
      <c r="E485" s="1813"/>
    </row>
    <row r="486" spans="1:5" ht="18.75">
      <c r="A486" s="1498" t="s">
        <v>1388</v>
      </c>
      <c r="B486" s="1517" t="s">
        <v>1709</v>
      </c>
      <c r="C486" s="1815" t="s">
        <v>178</v>
      </c>
      <c r="E486" s="1813"/>
    </row>
    <row r="487" spans="1:5" ht="18.75">
      <c r="A487" s="1498" t="s">
        <v>1389</v>
      </c>
      <c r="B487" s="1518" t="s">
        <v>1710</v>
      </c>
      <c r="C487" s="1815" t="s">
        <v>178</v>
      </c>
      <c r="E487" s="1813"/>
    </row>
    <row r="488" spans="1:5" ht="18.75">
      <c r="A488" s="1498" t="s">
        <v>1390</v>
      </c>
      <c r="B488" s="1518" t="s">
        <v>1711</v>
      </c>
      <c r="C488" s="1815" t="s">
        <v>178</v>
      </c>
      <c r="E488" s="1813"/>
    </row>
    <row r="489" spans="1:5" ht="19.5">
      <c r="A489" s="1498" t="s">
        <v>1391</v>
      </c>
      <c r="B489" s="1519" t="s">
        <v>1712</v>
      </c>
      <c r="C489" s="1815" t="s">
        <v>178</v>
      </c>
      <c r="E489" s="1813"/>
    </row>
    <row r="490" spans="1:5" ht="18.75">
      <c r="A490" s="1498" t="s">
        <v>1392</v>
      </c>
      <c r="B490" s="1518" t="s">
        <v>1713</v>
      </c>
      <c r="C490" s="1815" t="s">
        <v>178</v>
      </c>
      <c r="E490" s="1813"/>
    </row>
    <row r="491" spans="1:5" ht="18.75">
      <c r="A491" s="1498" t="s">
        <v>1393</v>
      </c>
      <c r="B491" s="1518" t="s">
        <v>1714</v>
      </c>
      <c r="C491" s="1815" t="s">
        <v>178</v>
      </c>
      <c r="E491" s="1813"/>
    </row>
    <row r="492" spans="1:5" ht="18.75">
      <c r="A492" s="1498" t="s">
        <v>1394</v>
      </c>
      <c r="B492" s="1518" t="s">
        <v>1715</v>
      </c>
      <c r="C492" s="1815" t="s">
        <v>178</v>
      </c>
      <c r="E492" s="1813"/>
    </row>
    <row r="493" spans="1:5" ht="18.75">
      <c r="A493" s="1498" t="s">
        <v>1395</v>
      </c>
      <c r="B493" s="1518" t="s">
        <v>1716</v>
      </c>
      <c r="C493" s="1815" t="s">
        <v>178</v>
      </c>
      <c r="E493" s="1813"/>
    </row>
    <row r="494" spans="1:5" ht="18.75">
      <c r="A494" s="1498" t="s">
        <v>1396</v>
      </c>
      <c r="B494" s="1518" t="s">
        <v>1717</v>
      </c>
      <c r="C494" s="1815" t="s">
        <v>178</v>
      </c>
      <c r="E494" s="1813"/>
    </row>
    <row r="495" spans="1:5" ht="18.75">
      <c r="A495" s="1498" t="s">
        <v>1397</v>
      </c>
      <c r="B495" s="1518" t="s">
        <v>1718</v>
      </c>
      <c r="C495" s="1815" t="s">
        <v>178</v>
      </c>
      <c r="E495" s="1813"/>
    </row>
    <row r="496" spans="1:5" ht="19.5" thickBot="1">
      <c r="A496" s="1498" t="s">
        <v>1398</v>
      </c>
      <c r="B496" s="1521" t="s">
        <v>1719</v>
      </c>
      <c r="C496" s="1815" t="s">
        <v>178</v>
      </c>
      <c r="E496" s="1813"/>
    </row>
    <row r="497" spans="1:5" ht="18.75">
      <c r="A497" s="1498" t="s">
        <v>1399</v>
      </c>
      <c r="B497" s="1517" t="s">
        <v>1720</v>
      </c>
      <c r="C497" s="1815" t="s">
        <v>178</v>
      </c>
      <c r="E497" s="1813"/>
    </row>
    <row r="498" spans="1:5" ht="18.75">
      <c r="A498" s="1498" t="s">
        <v>1400</v>
      </c>
      <c r="B498" s="1518" t="s">
        <v>1721</v>
      </c>
      <c r="C498" s="1815" t="s">
        <v>178</v>
      </c>
      <c r="E498" s="1813"/>
    </row>
    <row r="499" spans="1:5" ht="19.5">
      <c r="A499" s="1498" t="s">
        <v>1401</v>
      </c>
      <c r="B499" s="1519" t="s">
        <v>1722</v>
      </c>
      <c r="C499" s="1815" t="s">
        <v>178</v>
      </c>
      <c r="E499" s="1813"/>
    </row>
    <row r="500" spans="1:5" ht="18.75">
      <c r="A500" s="1498" t="s">
        <v>1402</v>
      </c>
      <c r="B500" s="1518" t="s">
        <v>1723</v>
      </c>
      <c r="C500" s="1815" t="s">
        <v>178</v>
      </c>
      <c r="E500" s="1813"/>
    </row>
    <row r="501" spans="1:5" ht="18.75">
      <c r="A501" s="1498" t="s">
        <v>1403</v>
      </c>
      <c r="B501" s="1518" t="s">
        <v>1724</v>
      </c>
      <c r="C501" s="1815" t="s">
        <v>178</v>
      </c>
      <c r="E501" s="1813"/>
    </row>
    <row r="502" spans="1:5" ht="18.75">
      <c r="A502" s="1498" t="s">
        <v>1404</v>
      </c>
      <c r="B502" s="1518" t="s">
        <v>1725</v>
      </c>
      <c r="C502" s="1815" t="s">
        <v>178</v>
      </c>
      <c r="E502" s="1813"/>
    </row>
    <row r="503" spans="1:5" ht="18.75">
      <c r="A503" s="1498" t="s">
        <v>1405</v>
      </c>
      <c r="B503" s="1518" t="s">
        <v>1726</v>
      </c>
      <c r="C503" s="1815" t="s">
        <v>178</v>
      </c>
      <c r="E503" s="1813"/>
    </row>
    <row r="504" spans="1:5" ht="18.75">
      <c r="A504" s="1498" t="s">
        <v>1406</v>
      </c>
      <c r="B504" s="1518" t="s">
        <v>1727</v>
      </c>
      <c r="C504" s="1815" t="s">
        <v>178</v>
      </c>
      <c r="E504" s="1813"/>
    </row>
    <row r="505" spans="1:5" ht="18.75">
      <c r="A505" s="1498" t="s">
        <v>1407</v>
      </c>
      <c r="B505" s="1518" t="s">
        <v>1728</v>
      </c>
      <c r="C505" s="1815" t="s">
        <v>178</v>
      </c>
      <c r="E505" s="1813"/>
    </row>
    <row r="506" spans="1:5" ht="19.5" thickBot="1">
      <c r="A506" s="1498" t="s">
        <v>1408</v>
      </c>
      <c r="B506" s="1521" t="s">
        <v>1729</v>
      </c>
      <c r="C506" s="1815" t="s">
        <v>178</v>
      </c>
      <c r="E506" s="1813"/>
    </row>
    <row r="507" spans="1:5" ht="19.5">
      <c r="A507" s="1498" t="s">
        <v>1409</v>
      </c>
      <c r="B507" s="1522" t="s">
        <v>1730</v>
      </c>
      <c r="C507" s="1815" t="s">
        <v>178</v>
      </c>
      <c r="E507" s="1813"/>
    </row>
    <row r="508" spans="1:5" ht="18.75">
      <c r="A508" s="1498" t="s">
        <v>1410</v>
      </c>
      <c r="B508" s="1518" t="s">
        <v>1731</v>
      </c>
      <c r="C508" s="1815" t="s">
        <v>178</v>
      </c>
      <c r="E508" s="1813"/>
    </row>
    <row r="509" spans="1:5" ht="18.75">
      <c r="A509" s="1498" t="s">
        <v>1411</v>
      </c>
      <c r="B509" s="1518" t="s">
        <v>1732</v>
      </c>
      <c r="C509" s="1815" t="s">
        <v>178</v>
      </c>
      <c r="E509" s="1813"/>
    </row>
    <row r="510" spans="1:5" ht="19.5" thickBot="1">
      <c r="A510" s="1498" t="s">
        <v>1412</v>
      </c>
      <c r="B510" s="1521" t="s">
        <v>1733</v>
      </c>
      <c r="C510" s="1815" t="s">
        <v>178</v>
      </c>
      <c r="E510" s="1813"/>
    </row>
    <row r="511" spans="1:5" ht="18.75">
      <c r="A511" s="1498" t="s">
        <v>1413</v>
      </c>
      <c r="B511" s="1517" t="s">
        <v>1734</v>
      </c>
      <c r="C511" s="1815" t="s">
        <v>178</v>
      </c>
      <c r="E511" s="1813"/>
    </row>
    <row r="512" spans="1:5" ht="18.75">
      <c r="A512" s="1498" t="s">
        <v>1414</v>
      </c>
      <c r="B512" s="1518" t="s">
        <v>1735</v>
      </c>
      <c r="C512" s="1815" t="s">
        <v>178</v>
      </c>
      <c r="E512" s="1813"/>
    </row>
    <row r="513" spans="1:5" ht="19.5">
      <c r="A513" s="1498" t="s">
        <v>1415</v>
      </c>
      <c r="B513" s="1519" t="s">
        <v>1736</v>
      </c>
      <c r="C513" s="1815" t="s">
        <v>178</v>
      </c>
      <c r="E513" s="1813"/>
    </row>
    <row r="514" spans="1:5" ht="18.75">
      <c r="A514" s="1498" t="s">
        <v>1416</v>
      </c>
      <c r="B514" s="1518" t="s">
        <v>1737</v>
      </c>
      <c r="C514" s="1815" t="s">
        <v>178</v>
      </c>
      <c r="E514" s="1813"/>
    </row>
    <row r="515" spans="1:5" ht="18.75">
      <c r="A515" s="1498" t="s">
        <v>1417</v>
      </c>
      <c r="B515" s="1518" t="s">
        <v>1738</v>
      </c>
      <c r="C515" s="1815" t="s">
        <v>178</v>
      </c>
      <c r="E515" s="1813"/>
    </row>
    <row r="516" spans="1:5" ht="18.75">
      <c r="A516" s="1498" t="s">
        <v>1418</v>
      </c>
      <c r="B516" s="1518" t="s">
        <v>1739</v>
      </c>
      <c r="C516" s="1815" t="s">
        <v>178</v>
      </c>
      <c r="E516" s="1813"/>
    </row>
    <row r="517" spans="1:5" ht="18.75">
      <c r="A517" s="1498" t="s">
        <v>1419</v>
      </c>
      <c r="B517" s="1518" t="s">
        <v>1740</v>
      </c>
      <c r="C517" s="1815" t="s">
        <v>178</v>
      </c>
      <c r="E517" s="1813"/>
    </row>
    <row r="518" spans="1:5" ht="19.5" thickBot="1">
      <c r="A518" s="1498" t="s">
        <v>1420</v>
      </c>
      <c r="B518" s="1521" t="s">
        <v>1741</v>
      </c>
      <c r="C518" s="1815" t="s">
        <v>178</v>
      </c>
      <c r="E518" s="1813"/>
    </row>
    <row r="519" spans="1:5" ht="18.75">
      <c r="A519" s="1498" t="s">
        <v>1421</v>
      </c>
      <c r="B519" s="1517" t="s">
        <v>1742</v>
      </c>
      <c r="C519" s="1815" t="s">
        <v>178</v>
      </c>
      <c r="E519" s="1813"/>
    </row>
    <row r="520" spans="1:5" ht="18.75">
      <c r="A520" s="1498" t="s">
        <v>1422</v>
      </c>
      <c r="B520" s="1518" t="s">
        <v>1743</v>
      </c>
      <c r="C520" s="1815" t="s">
        <v>178</v>
      </c>
      <c r="E520" s="1813"/>
    </row>
    <row r="521" spans="1:5" ht="18.75">
      <c r="A521" s="1498" t="s">
        <v>1423</v>
      </c>
      <c r="B521" s="1518" t="s">
        <v>1744</v>
      </c>
      <c r="C521" s="1815" t="s">
        <v>178</v>
      </c>
      <c r="E521" s="1813"/>
    </row>
    <row r="522" spans="1:5" ht="18.75">
      <c r="A522" s="1498" t="s">
        <v>1424</v>
      </c>
      <c r="B522" s="1518" t="s">
        <v>1745</v>
      </c>
      <c r="C522" s="1815" t="s">
        <v>178</v>
      </c>
      <c r="E522" s="1813"/>
    </row>
    <row r="523" spans="1:5" ht="19.5">
      <c r="A523" s="1498" t="s">
        <v>1425</v>
      </c>
      <c r="B523" s="1519" t="s">
        <v>1746</v>
      </c>
      <c r="C523" s="1815" t="s">
        <v>178</v>
      </c>
      <c r="E523" s="1813"/>
    </row>
    <row r="524" spans="1:5" ht="18.75">
      <c r="A524" s="1498" t="s">
        <v>1426</v>
      </c>
      <c r="B524" s="1518" t="s">
        <v>1747</v>
      </c>
      <c r="C524" s="1815" t="s">
        <v>178</v>
      </c>
      <c r="E524" s="1813"/>
    </row>
    <row r="525" spans="1:5" ht="19.5" thickBot="1">
      <c r="A525" s="1498" t="s">
        <v>1427</v>
      </c>
      <c r="B525" s="1521" t="s">
        <v>1748</v>
      </c>
      <c r="C525" s="1815" t="s">
        <v>178</v>
      </c>
      <c r="E525" s="1813"/>
    </row>
    <row r="526" spans="1:5" ht="18.75">
      <c r="A526" s="1498" t="s">
        <v>1428</v>
      </c>
      <c r="B526" s="1517" t="s">
        <v>1749</v>
      </c>
      <c r="C526" s="1815" t="s">
        <v>178</v>
      </c>
      <c r="E526" s="1813"/>
    </row>
    <row r="527" spans="1:5" ht="18.75">
      <c r="A527" s="1498" t="s">
        <v>1429</v>
      </c>
      <c r="B527" s="1518" t="s">
        <v>1750</v>
      </c>
      <c r="C527" s="1815" t="s">
        <v>178</v>
      </c>
      <c r="E527" s="1813"/>
    </row>
    <row r="528" spans="1:5" ht="18.75">
      <c r="A528" s="1498" t="s">
        <v>1430</v>
      </c>
      <c r="B528" s="1518" t="s">
        <v>1751</v>
      </c>
      <c r="C528" s="1815" t="s">
        <v>178</v>
      </c>
      <c r="E528" s="1813"/>
    </row>
    <row r="529" spans="1:5" ht="18.75">
      <c r="A529" s="1498" t="s">
        <v>1431</v>
      </c>
      <c r="B529" s="1518" t="s">
        <v>1752</v>
      </c>
      <c r="C529" s="1815" t="s">
        <v>178</v>
      </c>
      <c r="E529" s="1813"/>
    </row>
    <row r="530" spans="1:5" ht="19.5">
      <c r="A530" s="1498" t="s">
        <v>1432</v>
      </c>
      <c r="B530" s="1519" t="s">
        <v>1753</v>
      </c>
      <c r="C530" s="1815" t="s">
        <v>178</v>
      </c>
      <c r="E530" s="1813"/>
    </row>
    <row r="531" spans="1:5" ht="18.75">
      <c r="A531" s="1498" t="s">
        <v>1433</v>
      </c>
      <c r="B531" s="1518" t="s">
        <v>1754</v>
      </c>
      <c r="C531" s="1815" t="s">
        <v>178</v>
      </c>
      <c r="E531" s="1813"/>
    </row>
    <row r="532" spans="1:5" ht="18.75">
      <c r="A532" s="1498" t="s">
        <v>1434</v>
      </c>
      <c r="B532" s="1518" t="s">
        <v>1755</v>
      </c>
      <c r="C532" s="1815" t="s">
        <v>178</v>
      </c>
      <c r="E532" s="1813"/>
    </row>
    <row r="533" spans="1:5" ht="18.75">
      <c r="A533" s="1498" t="s">
        <v>1435</v>
      </c>
      <c r="B533" s="1518" t="s">
        <v>1756</v>
      </c>
      <c r="C533" s="1815" t="s">
        <v>178</v>
      </c>
      <c r="E533" s="1813"/>
    </row>
    <row r="534" spans="1:5" ht="19.5" thickBot="1">
      <c r="A534" s="1498" t="s">
        <v>1436</v>
      </c>
      <c r="B534" s="1521" t="s">
        <v>1757</v>
      </c>
      <c r="C534" s="1815" t="s">
        <v>178</v>
      </c>
      <c r="E534" s="1813"/>
    </row>
    <row r="535" spans="1:5" ht="18.75">
      <c r="A535" s="1498" t="s">
        <v>1437</v>
      </c>
      <c r="B535" s="1517" t="s">
        <v>1758</v>
      </c>
      <c r="C535" s="1815" t="s">
        <v>178</v>
      </c>
      <c r="E535" s="1813"/>
    </row>
    <row r="536" spans="1:5" ht="18.75">
      <c r="A536" s="1498" t="s">
        <v>1438</v>
      </c>
      <c r="B536" s="1518" t="s">
        <v>1759</v>
      </c>
      <c r="C536" s="1815" t="s">
        <v>178</v>
      </c>
      <c r="E536" s="1813"/>
    </row>
    <row r="537" spans="1:5" ht="19.5">
      <c r="A537" s="1498" t="s">
        <v>1439</v>
      </c>
      <c r="B537" s="1519" t="s">
        <v>1760</v>
      </c>
      <c r="C537" s="1815" t="s">
        <v>178</v>
      </c>
      <c r="E537" s="1813"/>
    </row>
    <row r="538" spans="1:5" ht="18.75">
      <c r="A538" s="1498" t="s">
        <v>1440</v>
      </c>
      <c r="B538" s="1518" t="s">
        <v>1761</v>
      </c>
      <c r="C538" s="1815" t="s">
        <v>178</v>
      </c>
      <c r="E538" s="1813"/>
    </row>
    <row r="539" spans="1:5" ht="18.75">
      <c r="A539" s="1498" t="s">
        <v>1441</v>
      </c>
      <c r="B539" s="1518" t="s">
        <v>1762</v>
      </c>
      <c r="C539" s="1815" t="s">
        <v>178</v>
      </c>
      <c r="E539" s="1813"/>
    </row>
    <row r="540" spans="1:5" ht="18.75">
      <c r="A540" s="1498" t="s">
        <v>1442</v>
      </c>
      <c r="B540" s="1518" t="s">
        <v>1763</v>
      </c>
      <c r="C540" s="1815" t="s">
        <v>178</v>
      </c>
      <c r="E540" s="1813"/>
    </row>
    <row r="541" spans="1:5" ht="18.75">
      <c r="A541" s="1498" t="s">
        <v>1443</v>
      </c>
      <c r="B541" s="1518" t="s">
        <v>1764</v>
      </c>
      <c r="C541" s="1815" t="s">
        <v>178</v>
      </c>
      <c r="E541" s="1813"/>
    </row>
    <row r="542" spans="1:5" ht="19.5" thickBot="1">
      <c r="A542" s="1498" t="s">
        <v>1444</v>
      </c>
      <c r="B542" s="1521" t="s">
        <v>1765</v>
      </c>
      <c r="C542" s="1815" t="s">
        <v>178</v>
      </c>
      <c r="E542" s="1813"/>
    </row>
    <row r="543" spans="1:5" ht="18.75">
      <c r="A543" s="1498" t="s">
        <v>1445</v>
      </c>
      <c r="B543" s="1517" t="s">
        <v>1766</v>
      </c>
      <c r="C543" s="1815" t="s">
        <v>178</v>
      </c>
      <c r="E543" s="1813"/>
    </row>
    <row r="544" spans="1:5" ht="18.75">
      <c r="A544" s="1498" t="s">
        <v>1446</v>
      </c>
      <c r="B544" s="1518" t="s">
        <v>1767</v>
      </c>
      <c r="C544" s="1815" t="s">
        <v>178</v>
      </c>
      <c r="E544" s="1813"/>
    </row>
    <row r="545" spans="1:5" ht="18.75">
      <c r="A545" s="1498" t="s">
        <v>1447</v>
      </c>
      <c r="B545" s="1518" t="s">
        <v>1768</v>
      </c>
      <c r="C545" s="1815" t="s">
        <v>178</v>
      </c>
      <c r="E545" s="1813"/>
    </row>
    <row r="546" spans="1:5" ht="18.75">
      <c r="A546" s="1498" t="s">
        <v>1448</v>
      </c>
      <c r="B546" s="1518" t="s">
        <v>1769</v>
      </c>
      <c r="C546" s="1815" t="s">
        <v>178</v>
      </c>
      <c r="E546" s="1813"/>
    </row>
    <row r="547" spans="1:5" ht="18.75">
      <c r="A547" s="1498" t="s">
        <v>1449</v>
      </c>
      <c r="B547" s="1518" t="s">
        <v>1770</v>
      </c>
      <c r="C547" s="1815" t="s">
        <v>178</v>
      </c>
      <c r="E547" s="1813"/>
    </row>
    <row r="548" spans="1:5" ht="18.75">
      <c r="A548" s="1498" t="s">
        <v>1450</v>
      </c>
      <c r="B548" s="1518" t="s">
        <v>1771</v>
      </c>
      <c r="C548" s="1815" t="s">
        <v>178</v>
      </c>
      <c r="E548" s="1813"/>
    </row>
    <row r="549" spans="1:5" ht="18.75">
      <c r="A549" s="1498" t="s">
        <v>1451</v>
      </c>
      <c r="B549" s="1518" t="s">
        <v>1772</v>
      </c>
      <c r="C549" s="1815" t="s">
        <v>178</v>
      </c>
      <c r="E549" s="1813"/>
    </row>
    <row r="550" spans="1:5" ht="18.75">
      <c r="A550" s="1498" t="s">
        <v>1452</v>
      </c>
      <c r="B550" s="1518" t="s">
        <v>1773</v>
      </c>
      <c r="C550" s="1815" t="s">
        <v>178</v>
      </c>
      <c r="E550" s="1813"/>
    </row>
    <row r="551" spans="1:5" ht="19.5">
      <c r="A551" s="1498" t="s">
        <v>1453</v>
      </c>
      <c r="B551" s="1519" t="s">
        <v>1774</v>
      </c>
      <c r="C551" s="1815" t="s">
        <v>178</v>
      </c>
      <c r="E551" s="1813"/>
    </row>
    <row r="552" spans="1:5" ht="18.75">
      <c r="A552" s="1498" t="s">
        <v>1454</v>
      </c>
      <c r="B552" s="1518" t="s">
        <v>1775</v>
      </c>
      <c r="C552" s="1815" t="s">
        <v>178</v>
      </c>
      <c r="E552" s="1813"/>
    </row>
    <row r="553" spans="1:5" ht="19.5" thickBot="1">
      <c r="A553" s="1498" t="s">
        <v>1455</v>
      </c>
      <c r="B553" s="1521" t="s">
        <v>1776</v>
      </c>
      <c r="C553" s="1815" t="s">
        <v>178</v>
      </c>
      <c r="E553" s="1813"/>
    </row>
    <row r="554" spans="1:5" ht="18.75">
      <c r="A554" s="1498" t="s">
        <v>1456</v>
      </c>
      <c r="B554" s="1517" t="s">
        <v>1777</v>
      </c>
      <c r="C554" s="1815" t="s">
        <v>178</v>
      </c>
      <c r="E554" s="1813"/>
    </row>
    <row r="555" spans="1:5" ht="18.75">
      <c r="A555" s="1498" t="s">
        <v>1457</v>
      </c>
      <c r="B555" s="1518" t="s">
        <v>1778</v>
      </c>
      <c r="C555" s="1815" t="s">
        <v>178</v>
      </c>
      <c r="E555" s="1813"/>
    </row>
    <row r="556" spans="1:5" ht="18.75">
      <c r="A556" s="1498" t="s">
        <v>1458</v>
      </c>
      <c r="B556" s="1518" t="s">
        <v>1779</v>
      </c>
      <c r="C556" s="1815" t="s">
        <v>178</v>
      </c>
      <c r="E556" s="1813"/>
    </row>
    <row r="557" spans="1:5" ht="18.75">
      <c r="A557" s="1498" t="s">
        <v>1459</v>
      </c>
      <c r="B557" s="1518" t="s">
        <v>1780</v>
      </c>
      <c r="C557" s="1815" t="s">
        <v>178</v>
      </c>
      <c r="E557" s="1813"/>
    </row>
    <row r="558" spans="1:5" ht="18.75">
      <c r="A558" s="1498" t="s">
        <v>1460</v>
      </c>
      <c r="B558" s="1518" t="s">
        <v>1781</v>
      </c>
      <c r="C558" s="1815" t="s">
        <v>178</v>
      </c>
      <c r="E558" s="1813"/>
    </row>
    <row r="559" spans="1:5" ht="19.5">
      <c r="A559" s="1498" t="s">
        <v>1461</v>
      </c>
      <c r="B559" s="1519" t="s">
        <v>1782</v>
      </c>
      <c r="C559" s="1815" t="s">
        <v>178</v>
      </c>
      <c r="E559" s="1813"/>
    </row>
    <row r="560" spans="1:5" ht="18.75">
      <c r="A560" s="1498" t="s">
        <v>1462</v>
      </c>
      <c r="B560" s="1518" t="s">
        <v>1783</v>
      </c>
      <c r="C560" s="1815" t="s">
        <v>178</v>
      </c>
      <c r="E560" s="1813"/>
    </row>
    <row r="561" spans="1:5" ht="18.75">
      <c r="A561" s="1498" t="s">
        <v>1463</v>
      </c>
      <c r="B561" s="1518" t="s">
        <v>1784</v>
      </c>
      <c r="C561" s="1815" t="s">
        <v>178</v>
      </c>
      <c r="E561" s="1813"/>
    </row>
    <row r="562" spans="1:5" ht="18.75">
      <c r="A562" s="1498" t="s">
        <v>1464</v>
      </c>
      <c r="B562" s="1518" t="s">
        <v>1785</v>
      </c>
      <c r="C562" s="1815" t="s">
        <v>178</v>
      </c>
      <c r="E562" s="1813"/>
    </row>
    <row r="563" spans="1:5" ht="18.75">
      <c r="A563" s="1498" t="s">
        <v>1465</v>
      </c>
      <c r="B563" s="1518" t="s">
        <v>1786</v>
      </c>
      <c r="C563" s="1815" t="s">
        <v>178</v>
      </c>
      <c r="E563" s="1813"/>
    </row>
    <row r="564" spans="1:5" ht="18.75">
      <c r="A564" s="1498" t="s">
        <v>1466</v>
      </c>
      <c r="B564" s="1523" t="s">
        <v>1787</v>
      </c>
      <c r="C564" s="1815" t="s">
        <v>178</v>
      </c>
      <c r="E564" s="1813"/>
    </row>
    <row r="565" spans="1:5" ht="19.5" thickBot="1">
      <c r="A565" s="1498" t="s">
        <v>1467</v>
      </c>
      <c r="B565" s="1521" t="s">
        <v>1788</v>
      </c>
      <c r="C565" s="1815" t="s">
        <v>178</v>
      </c>
      <c r="E565" s="1813"/>
    </row>
    <row r="566" spans="1:5" ht="18.75">
      <c r="A566" s="1498" t="s">
        <v>1468</v>
      </c>
      <c r="B566" s="1517" t="s">
        <v>1789</v>
      </c>
      <c r="C566" s="1815" t="s">
        <v>178</v>
      </c>
      <c r="E566" s="1813"/>
    </row>
    <row r="567" spans="1:5" ht="18.75">
      <c r="A567" s="1498" t="s">
        <v>1469</v>
      </c>
      <c r="B567" s="1518" t="s">
        <v>1790</v>
      </c>
      <c r="C567" s="1815" t="s">
        <v>178</v>
      </c>
      <c r="E567" s="1813"/>
    </row>
    <row r="568" spans="1:5" ht="18.75">
      <c r="A568" s="1498" t="s">
        <v>1470</v>
      </c>
      <c r="B568" s="1518" t="s">
        <v>1791</v>
      </c>
      <c r="C568" s="1815" t="s">
        <v>178</v>
      </c>
      <c r="E568" s="1813"/>
    </row>
    <row r="569" spans="1:5" ht="19.5">
      <c r="A569" s="1498" t="s">
        <v>1471</v>
      </c>
      <c r="B569" s="1519" t="s">
        <v>1792</v>
      </c>
      <c r="C569" s="1815" t="s">
        <v>178</v>
      </c>
      <c r="E569" s="1813"/>
    </row>
    <row r="570" spans="1:5" ht="18.75">
      <c r="A570" s="1498" t="s">
        <v>1472</v>
      </c>
      <c r="B570" s="1518" t="s">
        <v>1793</v>
      </c>
      <c r="C570" s="1815" t="s">
        <v>178</v>
      </c>
      <c r="E570" s="1813"/>
    </row>
    <row r="571" spans="1:5" ht="19.5" thickBot="1">
      <c r="A571" s="1498" t="s">
        <v>1473</v>
      </c>
      <c r="B571" s="1521" t="s">
        <v>1794</v>
      </c>
      <c r="C571" s="1815" t="s">
        <v>178</v>
      </c>
      <c r="E571" s="1813"/>
    </row>
    <row r="572" spans="1:5" ht="18.75">
      <c r="A572" s="1498" t="s">
        <v>1474</v>
      </c>
      <c r="B572" s="1524" t="s">
        <v>1795</v>
      </c>
      <c r="C572" s="1815" t="s">
        <v>178</v>
      </c>
      <c r="E572" s="1813"/>
    </row>
    <row r="573" spans="1:5" ht="18.75">
      <c r="A573" s="1498" t="s">
        <v>1475</v>
      </c>
      <c r="B573" s="1518" t="s">
        <v>1796</v>
      </c>
      <c r="C573" s="1815" t="s">
        <v>178</v>
      </c>
      <c r="E573" s="1813"/>
    </row>
    <row r="574" spans="1:5" ht="18.75">
      <c r="A574" s="1498" t="s">
        <v>1476</v>
      </c>
      <c r="B574" s="1518" t="s">
        <v>1797</v>
      </c>
      <c r="C574" s="1815" t="s">
        <v>178</v>
      </c>
      <c r="E574" s="1813"/>
    </row>
    <row r="575" spans="1:5" ht="18.75">
      <c r="A575" s="1498" t="s">
        <v>1477</v>
      </c>
      <c r="B575" s="1518" t="s">
        <v>1798</v>
      </c>
      <c r="C575" s="1815" t="s">
        <v>178</v>
      </c>
      <c r="E575" s="1813"/>
    </row>
    <row r="576" spans="1:5" ht="18.75">
      <c r="A576" s="1498" t="s">
        <v>1478</v>
      </c>
      <c r="B576" s="1518" t="s">
        <v>1799</v>
      </c>
      <c r="C576" s="1815" t="s">
        <v>178</v>
      </c>
      <c r="E576" s="1813"/>
    </row>
    <row r="577" spans="1:5" ht="18.75">
      <c r="A577" s="1498" t="s">
        <v>1479</v>
      </c>
      <c r="B577" s="1518" t="s">
        <v>1800</v>
      </c>
      <c r="C577" s="1815" t="s">
        <v>178</v>
      </c>
      <c r="E577" s="1813"/>
    </row>
    <row r="578" spans="1:5" ht="18.75">
      <c r="A578" s="1498" t="s">
        <v>1480</v>
      </c>
      <c r="B578" s="1518" t="s">
        <v>1801</v>
      </c>
      <c r="C578" s="1815" t="s">
        <v>178</v>
      </c>
      <c r="E578" s="1813"/>
    </row>
    <row r="579" spans="1:5" ht="19.5">
      <c r="A579" s="1498" t="s">
        <v>1481</v>
      </c>
      <c r="B579" s="1519" t="s">
        <v>1802</v>
      </c>
      <c r="C579" s="1815" t="s">
        <v>178</v>
      </c>
      <c r="E579" s="1813"/>
    </row>
    <row r="580" spans="1:5" ht="18.75">
      <c r="A580" s="1498" t="s">
        <v>1482</v>
      </c>
      <c r="B580" s="1518" t="s">
        <v>1803</v>
      </c>
      <c r="C580" s="1815" t="s">
        <v>178</v>
      </c>
      <c r="E580" s="1813"/>
    </row>
    <row r="581" spans="1:5" ht="18.75">
      <c r="A581" s="1498" t="s">
        <v>1483</v>
      </c>
      <c r="B581" s="1518" t="s">
        <v>1804</v>
      </c>
      <c r="C581" s="1815" t="s">
        <v>178</v>
      </c>
      <c r="E581" s="1813"/>
    </row>
    <row r="582" spans="1:5" ht="19.5" thickBot="1">
      <c r="A582" s="1498" t="s">
        <v>1484</v>
      </c>
      <c r="B582" s="1521" t="s">
        <v>1805</v>
      </c>
      <c r="C582" s="1815" t="s">
        <v>178</v>
      </c>
      <c r="E582" s="1813"/>
    </row>
    <row r="583" spans="1:5" ht="18.75">
      <c r="A583" s="1498" t="s">
        <v>1485</v>
      </c>
      <c r="B583" s="1524" t="s">
        <v>1806</v>
      </c>
      <c r="C583" s="1815" t="s">
        <v>178</v>
      </c>
      <c r="E583" s="1813"/>
    </row>
    <row r="584" spans="1:5" ht="18.75">
      <c r="A584" s="1498" t="s">
        <v>1486</v>
      </c>
      <c r="B584" s="1518" t="s">
        <v>1807</v>
      </c>
      <c r="C584" s="1815" t="s">
        <v>178</v>
      </c>
      <c r="E584" s="1813"/>
    </row>
    <row r="585" spans="1:5" ht="18.75">
      <c r="A585" s="1498" t="s">
        <v>1487</v>
      </c>
      <c r="B585" s="1518" t="s">
        <v>1808</v>
      </c>
      <c r="C585" s="1815" t="s">
        <v>178</v>
      </c>
      <c r="E585" s="1813"/>
    </row>
    <row r="586" spans="1:5" ht="18.75">
      <c r="A586" s="1498" t="s">
        <v>1488</v>
      </c>
      <c r="B586" s="1518" t="s">
        <v>1809</v>
      </c>
      <c r="C586" s="1815" t="s">
        <v>178</v>
      </c>
      <c r="E586" s="1813"/>
    </row>
    <row r="587" spans="1:5" ht="18.75">
      <c r="A587" s="1498" t="s">
        <v>1489</v>
      </c>
      <c r="B587" s="1518" t="s">
        <v>1810</v>
      </c>
      <c r="C587" s="1815" t="s">
        <v>178</v>
      </c>
      <c r="E587" s="1813"/>
    </row>
    <row r="588" spans="1:5" ht="18.75">
      <c r="A588" s="1498" t="s">
        <v>1490</v>
      </c>
      <c r="B588" s="1518" t="s">
        <v>1811</v>
      </c>
      <c r="C588" s="1815" t="s">
        <v>178</v>
      </c>
      <c r="E588" s="1813"/>
    </row>
    <row r="589" spans="1:5" ht="18.75">
      <c r="A589" s="1498" t="s">
        <v>1491</v>
      </c>
      <c r="B589" s="1518" t="s">
        <v>1812</v>
      </c>
      <c r="C589" s="1815" t="s">
        <v>178</v>
      </c>
      <c r="E589" s="1813"/>
    </row>
    <row r="590" spans="1:5" ht="18.75">
      <c r="A590" s="1498" t="s">
        <v>1492</v>
      </c>
      <c r="B590" s="1518" t="s">
        <v>1813</v>
      </c>
      <c r="C590" s="1815" t="s">
        <v>178</v>
      </c>
      <c r="E590" s="1813"/>
    </row>
    <row r="591" spans="1:5" ht="19.5">
      <c r="A591" s="1498" t="s">
        <v>1493</v>
      </c>
      <c r="B591" s="1519" t="s">
        <v>1814</v>
      </c>
      <c r="C591" s="1815" t="s">
        <v>178</v>
      </c>
      <c r="E591" s="1813"/>
    </row>
    <row r="592" spans="1:5" ht="18.75">
      <c r="A592" s="1498" t="s">
        <v>1494</v>
      </c>
      <c r="B592" s="1518" t="s">
        <v>1815</v>
      </c>
      <c r="C592" s="1815" t="s">
        <v>178</v>
      </c>
      <c r="E592" s="1813"/>
    </row>
    <row r="593" spans="1:5" ht="18.75">
      <c r="A593" s="1498" t="s">
        <v>1495</v>
      </c>
      <c r="B593" s="1518" t="s">
        <v>1816</v>
      </c>
      <c r="C593" s="1815" t="s">
        <v>178</v>
      </c>
      <c r="E593" s="1813"/>
    </row>
    <row r="594" spans="1:5" ht="18.75">
      <c r="A594" s="1498" t="s">
        <v>1496</v>
      </c>
      <c r="B594" s="1518" t="s">
        <v>1817</v>
      </c>
      <c r="C594" s="1815" t="s">
        <v>178</v>
      </c>
      <c r="E594" s="1813"/>
    </row>
    <row r="595" spans="1:5" ht="18.75">
      <c r="A595" s="1498" t="s">
        <v>1497</v>
      </c>
      <c r="B595" s="1518" t="s">
        <v>1818</v>
      </c>
      <c r="C595" s="1815" t="s">
        <v>178</v>
      </c>
      <c r="E595" s="1813"/>
    </row>
    <row r="596" spans="1:5" ht="18.75">
      <c r="A596" s="1498" t="s">
        <v>1498</v>
      </c>
      <c r="B596" s="1518" t="s">
        <v>1819</v>
      </c>
      <c r="C596" s="1815" t="s">
        <v>178</v>
      </c>
      <c r="E596" s="1813"/>
    </row>
    <row r="597" spans="1:5" ht="18.75">
      <c r="A597" s="1498" t="s">
        <v>1499</v>
      </c>
      <c r="B597" s="1518" t="s">
        <v>1820</v>
      </c>
      <c r="C597" s="1815" t="s">
        <v>178</v>
      </c>
      <c r="E597" s="1813"/>
    </row>
    <row r="598" spans="1:5" ht="18.75">
      <c r="A598" s="1498" t="s">
        <v>1500</v>
      </c>
      <c r="B598" s="1518" t="s">
        <v>1821</v>
      </c>
      <c r="C598" s="1815" t="s">
        <v>178</v>
      </c>
      <c r="E598" s="1813"/>
    </row>
    <row r="599" spans="1:5" ht="18.75">
      <c r="A599" s="1498" t="s">
        <v>1501</v>
      </c>
      <c r="B599" s="1518" t="s">
        <v>1822</v>
      </c>
      <c r="C599" s="1815" t="s">
        <v>178</v>
      </c>
      <c r="E599" s="1813"/>
    </row>
    <row r="600" spans="1:5" ht="19.5" thickBot="1">
      <c r="A600" s="1498" t="s">
        <v>1502</v>
      </c>
      <c r="B600" s="1525" t="s">
        <v>1823</v>
      </c>
      <c r="C600" s="1815" t="s">
        <v>178</v>
      </c>
      <c r="E600" s="1813"/>
    </row>
    <row r="601" spans="1:5" ht="18.75">
      <c r="A601" s="1498" t="s">
        <v>1503</v>
      </c>
      <c r="B601" s="1517" t="s">
        <v>1824</v>
      </c>
      <c r="C601" s="1815" t="s">
        <v>178</v>
      </c>
      <c r="E601" s="1813"/>
    </row>
    <row r="602" spans="1:5" ht="18.75">
      <c r="A602" s="1498" t="s">
        <v>1504</v>
      </c>
      <c r="B602" s="1518" t="s">
        <v>1825</v>
      </c>
      <c r="C602" s="1815" t="s">
        <v>178</v>
      </c>
      <c r="E602" s="1813"/>
    </row>
    <row r="603" spans="1:5" ht="18.75">
      <c r="A603" s="1498" t="s">
        <v>1505</v>
      </c>
      <c r="B603" s="1518" t="s">
        <v>1826</v>
      </c>
      <c r="C603" s="1815" t="s">
        <v>178</v>
      </c>
      <c r="E603" s="1813"/>
    </row>
    <row r="604" spans="1:5" ht="18.75">
      <c r="A604" s="1498" t="s">
        <v>1506</v>
      </c>
      <c r="B604" s="1518" t="s">
        <v>1827</v>
      </c>
      <c r="C604" s="1815" t="s">
        <v>178</v>
      </c>
      <c r="E604" s="1813"/>
    </row>
    <row r="605" spans="1:5" ht="19.5">
      <c r="A605" s="1498" t="s">
        <v>1507</v>
      </c>
      <c r="B605" s="1519" t="s">
        <v>1828</v>
      </c>
      <c r="C605" s="1815" t="s">
        <v>178</v>
      </c>
      <c r="E605" s="1813"/>
    </row>
    <row r="606" spans="1:5" ht="18.75">
      <c r="A606" s="1498" t="s">
        <v>1508</v>
      </c>
      <c r="B606" s="1518" t="s">
        <v>1829</v>
      </c>
      <c r="C606" s="1815" t="s">
        <v>178</v>
      </c>
      <c r="E606" s="1813"/>
    </row>
    <row r="607" spans="1:5" ht="19.5" thickBot="1">
      <c r="A607" s="1498" t="s">
        <v>1509</v>
      </c>
      <c r="B607" s="1521" t="s">
        <v>1830</v>
      </c>
      <c r="C607" s="1815" t="s">
        <v>178</v>
      </c>
      <c r="E607" s="1813"/>
    </row>
    <row r="608" spans="1:5" ht="18.75">
      <c r="A608" s="1498" t="s">
        <v>1510</v>
      </c>
      <c r="B608" s="1517" t="s">
        <v>1831</v>
      </c>
      <c r="C608" s="1815" t="s">
        <v>178</v>
      </c>
      <c r="E608" s="1813"/>
    </row>
    <row r="609" spans="1:5" ht="18.75">
      <c r="A609" s="1498" t="s">
        <v>1511</v>
      </c>
      <c r="B609" s="1518" t="s">
        <v>1690</v>
      </c>
      <c r="C609" s="1815" t="s">
        <v>178</v>
      </c>
      <c r="E609" s="1813"/>
    </row>
    <row r="610" spans="1:5" ht="18.75">
      <c r="A610" s="1498" t="s">
        <v>1512</v>
      </c>
      <c r="B610" s="1518" t="s">
        <v>1832</v>
      </c>
      <c r="C610" s="1815" t="s">
        <v>178</v>
      </c>
      <c r="E610" s="1813"/>
    </row>
    <row r="611" spans="1:5" ht="18.75">
      <c r="A611" s="1498" t="s">
        <v>1513</v>
      </c>
      <c r="B611" s="1518" t="s">
        <v>1833</v>
      </c>
      <c r="C611" s="1815" t="s">
        <v>178</v>
      </c>
      <c r="E611" s="1813"/>
    </row>
    <row r="612" spans="1:5" ht="18.75">
      <c r="A612" s="1498" t="s">
        <v>1514</v>
      </c>
      <c r="B612" s="1518" t="s">
        <v>1834</v>
      </c>
      <c r="C612" s="1815" t="s">
        <v>178</v>
      </c>
      <c r="E612" s="1813"/>
    </row>
    <row r="613" spans="1:5" ht="19.5">
      <c r="A613" s="1498" t="s">
        <v>1515</v>
      </c>
      <c r="B613" s="1519" t="s">
        <v>1835</v>
      </c>
      <c r="C613" s="1815" t="s">
        <v>178</v>
      </c>
      <c r="E613" s="1813"/>
    </row>
    <row r="614" spans="1:5" ht="18.75">
      <c r="A614" s="1498" t="s">
        <v>1516</v>
      </c>
      <c r="B614" s="1518" t="s">
        <v>1836</v>
      </c>
      <c r="C614" s="1815" t="s">
        <v>178</v>
      </c>
      <c r="E614" s="1813"/>
    </row>
    <row r="615" spans="1:5" ht="19.5" thickBot="1">
      <c r="A615" s="1498" t="s">
        <v>1517</v>
      </c>
      <c r="B615" s="1521" t="s">
        <v>1837</v>
      </c>
      <c r="C615" s="1815" t="s">
        <v>178</v>
      </c>
      <c r="E615" s="1813"/>
    </row>
    <row r="616" spans="1:5" ht="18.75">
      <c r="A616" s="1498" t="s">
        <v>1518</v>
      </c>
      <c r="B616" s="1517" t="s">
        <v>1838</v>
      </c>
      <c r="C616" s="1815" t="s">
        <v>178</v>
      </c>
      <c r="E616" s="1813"/>
    </row>
    <row r="617" spans="1:5" ht="18.75">
      <c r="A617" s="1498" t="s">
        <v>1519</v>
      </c>
      <c r="B617" s="1518" t="s">
        <v>1839</v>
      </c>
      <c r="C617" s="1815" t="s">
        <v>178</v>
      </c>
      <c r="E617" s="1813"/>
    </row>
    <row r="618" spans="1:5" ht="18.75">
      <c r="A618" s="1498" t="s">
        <v>1520</v>
      </c>
      <c r="B618" s="1518" t="s">
        <v>1840</v>
      </c>
      <c r="C618" s="1815" t="s">
        <v>178</v>
      </c>
      <c r="E618" s="1813"/>
    </row>
    <row r="619" spans="1:5" ht="18.75">
      <c r="A619" s="1498" t="s">
        <v>1521</v>
      </c>
      <c r="B619" s="1518" t="s">
        <v>1841</v>
      </c>
      <c r="C619" s="1815" t="s">
        <v>178</v>
      </c>
      <c r="E619" s="1813"/>
    </row>
    <row r="620" spans="1:5" ht="19.5">
      <c r="A620" s="1498" t="s">
        <v>1522</v>
      </c>
      <c r="B620" s="1519" t="s">
        <v>1842</v>
      </c>
      <c r="C620" s="1815" t="s">
        <v>178</v>
      </c>
      <c r="E620" s="1813"/>
    </row>
    <row r="621" spans="1:5" ht="18.75">
      <c r="A621" s="1498" t="s">
        <v>1523</v>
      </c>
      <c r="B621" s="1518" t="s">
        <v>1843</v>
      </c>
      <c r="C621" s="1815" t="s">
        <v>178</v>
      </c>
      <c r="E621" s="1813"/>
    </row>
    <row r="622" spans="1:5" ht="19.5" thickBot="1">
      <c r="A622" s="1498" t="s">
        <v>1524</v>
      </c>
      <c r="B622" s="1521" t="s">
        <v>1844</v>
      </c>
      <c r="C622" s="1815" t="s">
        <v>178</v>
      </c>
      <c r="E622" s="1813"/>
    </row>
    <row r="623" spans="1:5" ht="18.75">
      <c r="A623" s="1498" t="s">
        <v>1525</v>
      </c>
      <c r="B623" s="1517" t="s">
        <v>1845</v>
      </c>
      <c r="C623" s="1815" t="s">
        <v>178</v>
      </c>
      <c r="E623" s="1813"/>
    </row>
    <row r="624" spans="1:5" ht="18.75">
      <c r="A624" s="1498" t="s">
        <v>1526</v>
      </c>
      <c r="B624" s="1518" t="s">
        <v>1846</v>
      </c>
      <c r="C624" s="1815" t="s">
        <v>178</v>
      </c>
      <c r="E624" s="1813"/>
    </row>
    <row r="625" spans="1:5" ht="19.5">
      <c r="A625" s="1498" t="s">
        <v>1527</v>
      </c>
      <c r="B625" s="1519" t="s">
        <v>1847</v>
      </c>
      <c r="C625" s="1815" t="s">
        <v>178</v>
      </c>
      <c r="E625" s="1813"/>
    </row>
    <row r="626" spans="1:5" ht="19.5" thickBot="1">
      <c r="A626" s="1498" t="s">
        <v>1528</v>
      </c>
      <c r="B626" s="1521" t="s">
        <v>1848</v>
      </c>
      <c r="C626" s="1815" t="s">
        <v>178</v>
      </c>
      <c r="E626" s="1813"/>
    </row>
    <row r="627" spans="1:5" ht="18.75">
      <c r="A627" s="1498" t="s">
        <v>1529</v>
      </c>
      <c r="B627" s="1517" t="s">
        <v>1849</v>
      </c>
      <c r="C627" s="1815" t="s">
        <v>178</v>
      </c>
      <c r="E627" s="1813"/>
    </row>
    <row r="628" spans="1:5" ht="18.75">
      <c r="A628" s="1498" t="s">
        <v>1530</v>
      </c>
      <c r="B628" s="1518" t="s">
        <v>1850</v>
      </c>
      <c r="C628" s="1815" t="s">
        <v>178</v>
      </c>
      <c r="E628" s="1813"/>
    </row>
    <row r="629" spans="1:5" ht="18.75">
      <c r="A629" s="1498" t="s">
        <v>1531</v>
      </c>
      <c r="B629" s="1518" t="s">
        <v>1851</v>
      </c>
      <c r="C629" s="1815" t="s">
        <v>178</v>
      </c>
      <c r="E629" s="1813"/>
    </row>
    <row r="630" spans="1:5" ht="18.75">
      <c r="A630" s="1498" t="s">
        <v>1532</v>
      </c>
      <c r="B630" s="1518" t="s">
        <v>1852</v>
      </c>
      <c r="C630" s="1815" t="s">
        <v>178</v>
      </c>
      <c r="E630" s="1813"/>
    </row>
    <row r="631" spans="1:5" ht="18.75">
      <c r="A631" s="1498" t="s">
        <v>1533</v>
      </c>
      <c r="B631" s="1518" t="s">
        <v>1853</v>
      </c>
      <c r="C631" s="1815" t="s">
        <v>178</v>
      </c>
      <c r="E631" s="1813"/>
    </row>
    <row r="632" spans="1:5" ht="18.75">
      <c r="A632" s="1498" t="s">
        <v>1534</v>
      </c>
      <c r="B632" s="1518" t="s">
        <v>1854</v>
      </c>
      <c r="C632" s="1815" t="s">
        <v>178</v>
      </c>
      <c r="E632" s="1813"/>
    </row>
    <row r="633" spans="1:5" ht="18.75">
      <c r="A633" s="1498" t="s">
        <v>1535</v>
      </c>
      <c r="B633" s="1518" t="s">
        <v>1855</v>
      </c>
      <c r="C633" s="1815" t="s">
        <v>178</v>
      </c>
      <c r="E633" s="1813"/>
    </row>
    <row r="634" spans="1:5" ht="18.75">
      <c r="A634" s="1498" t="s">
        <v>1536</v>
      </c>
      <c r="B634" s="1518" t="s">
        <v>1856</v>
      </c>
      <c r="C634" s="1815" t="s">
        <v>178</v>
      </c>
      <c r="E634" s="1813"/>
    </row>
    <row r="635" spans="1:5" ht="19.5">
      <c r="A635" s="1498" t="s">
        <v>1537</v>
      </c>
      <c r="B635" s="1519" t="s">
        <v>1857</v>
      </c>
      <c r="C635" s="1815" t="s">
        <v>178</v>
      </c>
      <c r="E635" s="1813"/>
    </row>
    <row r="636" spans="1:5" ht="19.5" thickBot="1">
      <c r="A636" s="1498" t="s">
        <v>1538</v>
      </c>
      <c r="B636" s="1521" t="s">
        <v>1858</v>
      </c>
      <c r="C636" s="1815" t="s">
        <v>178</v>
      </c>
      <c r="E636" s="1813"/>
    </row>
    <row r="637" spans="1:5" ht="18.75">
      <c r="A637" s="1498" t="s">
        <v>1539</v>
      </c>
      <c r="B637" s="1517" t="s">
        <v>311</v>
      </c>
      <c r="C637" s="1815" t="s">
        <v>178</v>
      </c>
      <c r="E637" s="1813"/>
    </row>
    <row r="638" spans="1:5" ht="18.75">
      <c r="A638" s="1498" t="s">
        <v>1540</v>
      </c>
      <c r="B638" s="1518" t="s">
        <v>312</v>
      </c>
      <c r="C638" s="1815" t="s">
        <v>178</v>
      </c>
      <c r="E638" s="1813"/>
    </row>
    <row r="639" spans="1:5" ht="18.75">
      <c r="A639" s="1498" t="s">
        <v>1541</v>
      </c>
      <c r="B639" s="1518" t="s">
        <v>313</v>
      </c>
      <c r="C639" s="1815" t="s">
        <v>178</v>
      </c>
      <c r="E639" s="1813"/>
    </row>
    <row r="640" spans="1:5" ht="18.75">
      <c r="A640" s="1498" t="s">
        <v>1542</v>
      </c>
      <c r="B640" s="1518" t="s">
        <v>314</v>
      </c>
      <c r="C640" s="1815" t="s">
        <v>178</v>
      </c>
      <c r="E640" s="1813"/>
    </row>
    <row r="641" spans="1:5" ht="18.75">
      <c r="A641" s="1498" t="s">
        <v>1543</v>
      </c>
      <c r="B641" s="1518" t="s">
        <v>315</v>
      </c>
      <c r="C641" s="1815" t="s">
        <v>178</v>
      </c>
      <c r="E641" s="1813"/>
    </row>
    <row r="642" spans="1:5" ht="18.75">
      <c r="A642" s="1498" t="s">
        <v>1544</v>
      </c>
      <c r="B642" s="1518" t="s">
        <v>316</v>
      </c>
      <c r="C642" s="1815" t="s">
        <v>178</v>
      </c>
      <c r="E642" s="1813"/>
    </row>
    <row r="643" spans="1:5" ht="18.75">
      <c r="A643" s="1498" t="s">
        <v>1545</v>
      </c>
      <c r="B643" s="1518" t="s">
        <v>317</v>
      </c>
      <c r="C643" s="1815" t="s">
        <v>178</v>
      </c>
      <c r="E643" s="1813"/>
    </row>
    <row r="644" spans="1:5" ht="18.75">
      <c r="A644" s="1498" t="s">
        <v>1546</v>
      </c>
      <c r="B644" s="1518" t="s">
        <v>318</v>
      </c>
      <c r="C644" s="1815" t="s">
        <v>178</v>
      </c>
      <c r="E644" s="1813"/>
    </row>
    <row r="645" spans="1:5" ht="18.75">
      <c r="A645" s="1498" t="s">
        <v>1547</v>
      </c>
      <c r="B645" s="1518" t="s">
        <v>736</v>
      </c>
      <c r="C645" s="1815" t="s">
        <v>178</v>
      </c>
      <c r="E645" s="1813"/>
    </row>
    <row r="646" spans="1:5" ht="18.75">
      <c r="A646" s="1498" t="s">
        <v>1548</v>
      </c>
      <c r="B646" s="1518" t="s">
        <v>737</v>
      </c>
      <c r="C646" s="1815" t="s">
        <v>178</v>
      </c>
      <c r="E646" s="1813"/>
    </row>
    <row r="647" spans="1:5" ht="18.75">
      <c r="A647" s="1498" t="s">
        <v>1549</v>
      </c>
      <c r="B647" s="1518" t="s">
        <v>738</v>
      </c>
      <c r="C647" s="1815" t="s">
        <v>178</v>
      </c>
      <c r="E647" s="1813"/>
    </row>
    <row r="648" spans="1:5" ht="18.75">
      <c r="A648" s="1498" t="s">
        <v>1550</v>
      </c>
      <c r="B648" s="1518" t="s">
        <v>739</v>
      </c>
      <c r="C648" s="1815" t="s">
        <v>178</v>
      </c>
      <c r="E648" s="1813"/>
    </row>
    <row r="649" spans="1:5" ht="18.75">
      <c r="A649" s="1498" t="s">
        <v>1551</v>
      </c>
      <c r="B649" s="1518" t="s">
        <v>740</v>
      </c>
      <c r="C649" s="1815" t="s">
        <v>178</v>
      </c>
      <c r="E649" s="1813"/>
    </row>
    <row r="650" spans="1:5" ht="18.75">
      <c r="A650" s="1498" t="s">
        <v>1552</v>
      </c>
      <c r="B650" s="1518" t="s">
        <v>741</v>
      </c>
      <c r="C650" s="1815" t="s">
        <v>178</v>
      </c>
      <c r="E650" s="1813"/>
    </row>
    <row r="651" spans="1:5" ht="18.75">
      <c r="A651" s="1498" t="s">
        <v>1553</v>
      </c>
      <c r="B651" s="1518" t="s">
        <v>742</v>
      </c>
      <c r="C651" s="1815" t="s">
        <v>178</v>
      </c>
      <c r="E651" s="1813"/>
    </row>
    <row r="652" spans="1:5" ht="18.75">
      <c r="A652" s="1498" t="s">
        <v>1554</v>
      </c>
      <c r="B652" s="1518" t="s">
        <v>743</v>
      </c>
      <c r="C652" s="1815" t="s">
        <v>178</v>
      </c>
      <c r="E652" s="1813"/>
    </row>
    <row r="653" spans="1:5" ht="18.75">
      <c r="A653" s="1498" t="s">
        <v>1555</v>
      </c>
      <c r="B653" s="1518" t="s">
        <v>744</v>
      </c>
      <c r="C653" s="1815" t="s">
        <v>178</v>
      </c>
      <c r="E653" s="1813"/>
    </row>
    <row r="654" spans="1:5" ht="18.75">
      <c r="A654" s="1498" t="s">
        <v>1556</v>
      </c>
      <c r="B654" s="1518" t="s">
        <v>745</v>
      </c>
      <c r="C654" s="1815" t="s">
        <v>178</v>
      </c>
      <c r="E654" s="1813"/>
    </row>
    <row r="655" spans="1:5" ht="18.75">
      <c r="A655" s="1498" t="s">
        <v>1557</v>
      </c>
      <c r="B655" s="1518" t="s">
        <v>746</v>
      </c>
      <c r="C655" s="1815" t="s">
        <v>178</v>
      </c>
      <c r="E655" s="1813"/>
    </row>
    <row r="656" spans="1:5" ht="18.75">
      <c r="A656" s="1498" t="s">
        <v>1558</v>
      </c>
      <c r="B656" s="1518" t="s">
        <v>747</v>
      </c>
      <c r="C656" s="1815" t="s">
        <v>178</v>
      </c>
      <c r="E656" s="1813"/>
    </row>
    <row r="657" spans="1:5" ht="18.75">
      <c r="A657" s="1498" t="s">
        <v>1559</v>
      </c>
      <c r="B657" s="1518" t="s">
        <v>748</v>
      </c>
      <c r="C657" s="1815" t="s">
        <v>178</v>
      </c>
      <c r="E657" s="1813"/>
    </row>
    <row r="658" spans="1:5" ht="18.75">
      <c r="A658" s="1498" t="s">
        <v>1560</v>
      </c>
      <c r="B658" s="1518" t="s">
        <v>749</v>
      </c>
      <c r="C658" s="1815" t="s">
        <v>178</v>
      </c>
      <c r="E658" s="1813"/>
    </row>
    <row r="659" spans="1:5" ht="18.75">
      <c r="A659" s="1498" t="s">
        <v>1561</v>
      </c>
      <c r="B659" s="1518" t="s">
        <v>750</v>
      </c>
      <c r="C659" s="1815" t="s">
        <v>178</v>
      </c>
      <c r="E659" s="1813"/>
    </row>
    <row r="660" spans="1:5" ht="18.75">
      <c r="A660" s="1498" t="s">
        <v>1562</v>
      </c>
      <c r="B660" s="1518" t="s">
        <v>751</v>
      </c>
      <c r="C660" s="1815" t="s">
        <v>178</v>
      </c>
      <c r="E660" s="1813"/>
    </row>
    <row r="661" spans="1:5" ht="20.25" thickBot="1">
      <c r="A661" s="1498" t="s">
        <v>1563</v>
      </c>
      <c r="B661" s="1526" t="s">
        <v>752</v>
      </c>
      <c r="C661" s="1815" t="s">
        <v>178</v>
      </c>
      <c r="E661" s="1813"/>
    </row>
    <row r="662" spans="1:5" ht="18.75">
      <c r="A662" s="1498" t="s">
        <v>1564</v>
      </c>
      <c r="B662" s="1517" t="s">
        <v>1859</v>
      </c>
      <c r="C662" s="1815" t="s">
        <v>178</v>
      </c>
      <c r="E662" s="1813"/>
    </row>
    <row r="663" spans="1:5" ht="18.75">
      <c r="A663" s="1498" t="s">
        <v>1565</v>
      </c>
      <c r="B663" s="1518" t="s">
        <v>1860</v>
      </c>
      <c r="C663" s="1815" t="s">
        <v>178</v>
      </c>
      <c r="E663" s="1813"/>
    </row>
    <row r="664" spans="1:5" ht="18.75">
      <c r="A664" s="1498" t="s">
        <v>1566</v>
      </c>
      <c r="B664" s="1518" t="s">
        <v>1861</v>
      </c>
      <c r="C664" s="1815" t="s">
        <v>178</v>
      </c>
      <c r="E664" s="1813"/>
    </row>
    <row r="665" spans="1:5" ht="18.75">
      <c r="A665" s="1498" t="s">
        <v>1567</v>
      </c>
      <c r="B665" s="1518" t="s">
        <v>1862</v>
      </c>
      <c r="C665" s="1815" t="s">
        <v>178</v>
      </c>
      <c r="E665" s="1813"/>
    </row>
    <row r="666" spans="1:5" ht="18.75">
      <c r="A666" s="1498" t="s">
        <v>1568</v>
      </c>
      <c r="B666" s="1518" t="s">
        <v>1863</v>
      </c>
      <c r="C666" s="1815" t="s">
        <v>178</v>
      </c>
      <c r="E666" s="1813"/>
    </row>
    <row r="667" spans="1:5" ht="18.75">
      <c r="A667" s="1498" t="s">
        <v>1569</v>
      </c>
      <c r="B667" s="1518" t="s">
        <v>1864</v>
      </c>
      <c r="C667" s="1815" t="s">
        <v>178</v>
      </c>
      <c r="E667" s="1813"/>
    </row>
    <row r="668" spans="1:5" ht="18.75">
      <c r="A668" s="1498" t="s">
        <v>1570</v>
      </c>
      <c r="B668" s="1518" t="s">
        <v>1865</v>
      </c>
      <c r="C668" s="1815" t="s">
        <v>178</v>
      </c>
      <c r="E668" s="1813"/>
    </row>
    <row r="669" spans="1:5" ht="18.75">
      <c r="A669" s="1498" t="s">
        <v>1571</v>
      </c>
      <c r="B669" s="1518" t="s">
        <v>1866</v>
      </c>
      <c r="C669" s="1815" t="s">
        <v>178</v>
      </c>
      <c r="E669" s="1813"/>
    </row>
    <row r="670" spans="1:5" ht="18.75">
      <c r="A670" s="1498" t="s">
        <v>1572</v>
      </c>
      <c r="B670" s="1518" t="s">
        <v>1867</v>
      </c>
      <c r="C670" s="1815" t="s">
        <v>178</v>
      </c>
      <c r="E670" s="1813"/>
    </row>
    <row r="671" spans="1:5" ht="18.75">
      <c r="A671" s="1498" t="s">
        <v>1573</v>
      </c>
      <c r="B671" s="1518" t="s">
        <v>1868</v>
      </c>
      <c r="C671" s="1815" t="s">
        <v>178</v>
      </c>
      <c r="E671" s="1813"/>
    </row>
    <row r="672" spans="1:5" ht="18.75">
      <c r="A672" s="1498" t="s">
        <v>1574</v>
      </c>
      <c r="B672" s="1518" t="s">
        <v>1869</v>
      </c>
      <c r="C672" s="1815" t="s">
        <v>178</v>
      </c>
      <c r="E672" s="1813"/>
    </row>
    <row r="673" spans="1:5" ht="18.75">
      <c r="A673" s="1498" t="s">
        <v>1575</v>
      </c>
      <c r="B673" s="1518" t="s">
        <v>1870</v>
      </c>
      <c r="C673" s="1815" t="s">
        <v>178</v>
      </c>
      <c r="E673" s="1813"/>
    </row>
    <row r="674" spans="1:5" ht="18.75">
      <c r="A674" s="1498" t="s">
        <v>1576</v>
      </c>
      <c r="B674" s="1518" t="s">
        <v>1871</v>
      </c>
      <c r="C674" s="1815" t="s">
        <v>178</v>
      </c>
      <c r="E674" s="1813"/>
    </row>
    <row r="675" spans="1:5" ht="18.75">
      <c r="A675" s="1498" t="s">
        <v>1577</v>
      </c>
      <c r="B675" s="1518" t="s">
        <v>1872</v>
      </c>
      <c r="C675" s="1815" t="s">
        <v>178</v>
      </c>
      <c r="E675" s="1813"/>
    </row>
    <row r="676" spans="1:5" ht="18.75">
      <c r="A676" s="1498" t="s">
        <v>1578</v>
      </c>
      <c r="B676" s="1518" t="s">
        <v>1873</v>
      </c>
      <c r="C676" s="1815" t="s">
        <v>178</v>
      </c>
      <c r="E676" s="1813"/>
    </row>
    <row r="677" spans="1:5" ht="18.75">
      <c r="A677" s="1498" t="s">
        <v>1579</v>
      </c>
      <c r="B677" s="1518" t="s">
        <v>1874</v>
      </c>
      <c r="C677" s="1815" t="s">
        <v>178</v>
      </c>
      <c r="E677" s="1813"/>
    </row>
    <row r="678" spans="1:5" ht="18.75">
      <c r="A678" s="1498" t="s">
        <v>1580</v>
      </c>
      <c r="B678" s="1518" t="s">
        <v>1875</v>
      </c>
      <c r="C678" s="1815" t="s">
        <v>178</v>
      </c>
      <c r="E678" s="1813"/>
    </row>
    <row r="679" spans="1:5" ht="18.75">
      <c r="A679" s="1498" t="s">
        <v>1581</v>
      </c>
      <c r="B679" s="1518" t="s">
        <v>1876</v>
      </c>
      <c r="C679" s="1815" t="s">
        <v>178</v>
      </c>
      <c r="E679" s="1813"/>
    </row>
    <row r="680" spans="1:5" ht="18.75">
      <c r="A680" s="1498" t="s">
        <v>1582</v>
      </c>
      <c r="B680" s="1518" t="s">
        <v>1877</v>
      </c>
      <c r="C680" s="1815" t="s">
        <v>178</v>
      </c>
      <c r="E680" s="1813"/>
    </row>
    <row r="681" spans="1:5" ht="18.75">
      <c r="A681" s="1498" t="s">
        <v>1583</v>
      </c>
      <c r="B681" s="1518" t="s">
        <v>1878</v>
      </c>
      <c r="C681" s="1815" t="s">
        <v>178</v>
      </c>
      <c r="E681" s="1813"/>
    </row>
    <row r="682" spans="1:5" ht="18.75">
      <c r="A682" s="1498" t="s">
        <v>1584</v>
      </c>
      <c r="B682" s="1518" t="s">
        <v>1879</v>
      </c>
      <c r="C682" s="1815" t="s">
        <v>178</v>
      </c>
      <c r="E682" s="1813"/>
    </row>
    <row r="683" spans="1:5" ht="19.5" thickBot="1">
      <c r="A683" s="1498" t="s">
        <v>1585</v>
      </c>
      <c r="B683" s="1521" t="s">
        <v>1880</v>
      </c>
      <c r="C683" s="1815" t="s">
        <v>178</v>
      </c>
      <c r="E683" s="1813"/>
    </row>
    <row r="684" spans="1:5" ht="18.75">
      <c r="A684" s="1498" t="s">
        <v>1586</v>
      </c>
      <c r="B684" s="1517" t="s">
        <v>1881</v>
      </c>
      <c r="C684" s="1815" t="s">
        <v>178</v>
      </c>
      <c r="E684" s="1813"/>
    </row>
    <row r="685" spans="1:5" ht="18.75">
      <c r="A685" s="1498" t="s">
        <v>1587</v>
      </c>
      <c r="B685" s="1518" t="s">
        <v>1882</v>
      </c>
      <c r="C685" s="1815" t="s">
        <v>178</v>
      </c>
      <c r="E685" s="1813"/>
    </row>
    <row r="686" spans="1:5" ht="18.75">
      <c r="A686" s="1498" t="s">
        <v>1588</v>
      </c>
      <c r="B686" s="1518" t="s">
        <v>1883</v>
      </c>
      <c r="C686" s="1815" t="s">
        <v>178</v>
      </c>
      <c r="E686" s="1813"/>
    </row>
    <row r="687" spans="1:5" ht="18.75">
      <c r="A687" s="1498" t="s">
        <v>1589</v>
      </c>
      <c r="B687" s="1518" t="s">
        <v>1884</v>
      </c>
      <c r="C687" s="1815" t="s">
        <v>178</v>
      </c>
      <c r="E687" s="1813"/>
    </row>
    <row r="688" spans="1:5" ht="18.75">
      <c r="A688" s="1498" t="s">
        <v>1590</v>
      </c>
      <c r="B688" s="1518" t="s">
        <v>1885</v>
      </c>
      <c r="C688" s="1815" t="s">
        <v>178</v>
      </c>
      <c r="E688" s="1813"/>
    </row>
    <row r="689" spans="1:3" ht="18.75">
      <c r="A689" s="1498" t="s">
        <v>1591</v>
      </c>
      <c r="B689" s="1518" t="s">
        <v>1886</v>
      </c>
      <c r="C689" s="1815" t="s">
        <v>178</v>
      </c>
    </row>
    <row r="690" spans="1:3" ht="18.75">
      <c r="A690" s="1498" t="s">
        <v>1592</v>
      </c>
      <c r="B690" s="1518" t="s">
        <v>1887</v>
      </c>
      <c r="C690" s="1815" t="s">
        <v>178</v>
      </c>
    </row>
    <row r="691" spans="1:3" ht="18.75">
      <c r="A691" s="1498" t="s">
        <v>1593</v>
      </c>
      <c r="B691" s="1518" t="s">
        <v>1888</v>
      </c>
      <c r="C691" s="1815" t="s">
        <v>178</v>
      </c>
    </row>
    <row r="692" spans="1:3" ht="18.75">
      <c r="A692" s="1498" t="s">
        <v>1594</v>
      </c>
      <c r="B692" s="1518" t="s">
        <v>1889</v>
      </c>
      <c r="C692" s="1815" t="s">
        <v>178</v>
      </c>
    </row>
    <row r="693" spans="1:3" ht="19.5">
      <c r="A693" s="1498" t="s">
        <v>1595</v>
      </c>
      <c r="B693" s="1519" t="s">
        <v>1890</v>
      </c>
      <c r="C693" s="1815" t="s">
        <v>178</v>
      </c>
    </row>
    <row r="694" spans="1:3" ht="19.5" thickBot="1">
      <c r="A694" s="1498" t="s">
        <v>1596</v>
      </c>
      <c r="B694" s="1521" t="s">
        <v>1891</v>
      </c>
      <c r="C694" s="1815" t="s">
        <v>178</v>
      </c>
    </row>
    <row r="695" spans="1:3" ht="18.75">
      <c r="A695" s="1498" t="s">
        <v>1597</v>
      </c>
      <c r="B695" s="1517" t="s">
        <v>1892</v>
      </c>
      <c r="C695" s="1815" t="s">
        <v>178</v>
      </c>
    </row>
    <row r="696" spans="1:3" ht="18.75">
      <c r="A696" s="1498" t="s">
        <v>1598</v>
      </c>
      <c r="B696" s="1518" t="s">
        <v>1893</v>
      </c>
      <c r="C696" s="1815" t="s">
        <v>178</v>
      </c>
    </row>
    <row r="697" spans="1:3" ht="18.75">
      <c r="A697" s="1498" t="s">
        <v>1599</v>
      </c>
      <c r="B697" s="1518" t="s">
        <v>1894</v>
      </c>
      <c r="C697" s="1815" t="s">
        <v>178</v>
      </c>
    </row>
    <row r="698" spans="1:3" ht="18.75">
      <c r="A698" s="1498" t="s">
        <v>1600</v>
      </c>
      <c r="B698" s="1518" t="s">
        <v>1895</v>
      </c>
      <c r="C698" s="1815" t="s">
        <v>178</v>
      </c>
    </row>
    <row r="699" spans="1:3" ht="20.25" thickBot="1">
      <c r="A699" s="1498" t="s">
        <v>1601</v>
      </c>
      <c r="B699" s="1526" t="s">
        <v>1896</v>
      </c>
      <c r="C699" s="1815" t="s">
        <v>178</v>
      </c>
    </row>
    <row r="700" spans="1:3" ht="18.75">
      <c r="A700" s="1498" t="s">
        <v>1602</v>
      </c>
      <c r="B700" s="1517" t="s">
        <v>1897</v>
      </c>
      <c r="C700" s="1815" t="s">
        <v>178</v>
      </c>
    </row>
    <row r="701" spans="1:3" ht="18.75">
      <c r="A701" s="1498" t="s">
        <v>1603</v>
      </c>
      <c r="B701" s="1518" t="s">
        <v>1898</v>
      </c>
      <c r="C701" s="1815" t="s">
        <v>178</v>
      </c>
    </row>
    <row r="702" spans="1:3" ht="18.75">
      <c r="A702" s="1498" t="s">
        <v>1604</v>
      </c>
      <c r="B702" s="1518" t="s">
        <v>1899</v>
      </c>
      <c r="C702" s="1815" t="s">
        <v>178</v>
      </c>
    </row>
    <row r="703" spans="1:3" ht="18.75">
      <c r="A703" s="1498" t="s">
        <v>1605</v>
      </c>
      <c r="B703" s="1518" t="s">
        <v>1900</v>
      </c>
      <c r="C703" s="1815" t="s">
        <v>178</v>
      </c>
    </row>
    <row r="704" spans="1:3" ht="18.75">
      <c r="A704" s="1498" t="s">
        <v>1606</v>
      </c>
      <c r="B704" s="1518" t="s">
        <v>1901</v>
      </c>
      <c r="C704" s="1815" t="s">
        <v>178</v>
      </c>
    </row>
    <row r="705" spans="1:3" ht="18.75">
      <c r="A705" s="1498" t="s">
        <v>1607</v>
      </c>
      <c r="B705" s="1518" t="s">
        <v>1902</v>
      </c>
      <c r="C705" s="1815" t="s">
        <v>178</v>
      </c>
    </row>
    <row r="706" spans="1:3" ht="18.75">
      <c r="A706" s="1498" t="s">
        <v>1608</v>
      </c>
      <c r="B706" s="1518" t="s">
        <v>1903</v>
      </c>
      <c r="C706" s="1815" t="s">
        <v>178</v>
      </c>
    </row>
    <row r="707" spans="1:3" ht="18.75">
      <c r="A707" s="1498" t="s">
        <v>1609</v>
      </c>
      <c r="B707" s="1518" t="s">
        <v>1904</v>
      </c>
      <c r="C707" s="1815" t="s">
        <v>178</v>
      </c>
    </row>
    <row r="708" spans="1:3" ht="18.75">
      <c r="A708" s="1498" t="s">
        <v>1610</v>
      </c>
      <c r="B708" s="1518" t="s">
        <v>1905</v>
      </c>
      <c r="C708" s="1815" t="s">
        <v>178</v>
      </c>
    </row>
    <row r="709" spans="1:3" ht="18.75">
      <c r="A709" s="1498" t="s">
        <v>1611</v>
      </c>
      <c r="B709" s="1518" t="s">
        <v>1906</v>
      </c>
      <c r="C709" s="1815" t="s">
        <v>178</v>
      </c>
    </row>
    <row r="710" spans="1:3" ht="20.25" thickBot="1">
      <c r="A710" s="1498" t="s">
        <v>1612</v>
      </c>
      <c r="B710" s="1526" t="s">
        <v>1907</v>
      </c>
      <c r="C710" s="1815" t="s">
        <v>178</v>
      </c>
    </row>
    <row r="711" spans="1:3" ht="18.75">
      <c r="A711" s="1498" t="s">
        <v>1613</v>
      </c>
      <c r="B711" s="1517" t="s">
        <v>1908</v>
      </c>
      <c r="C711" s="1815" t="s">
        <v>178</v>
      </c>
    </row>
    <row r="712" spans="1:3" ht="18.75">
      <c r="A712" s="1498" t="s">
        <v>1614</v>
      </c>
      <c r="B712" s="1518" t="s">
        <v>1909</v>
      </c>
      <c r="C712" s="1815" t="s">
        <v>178</v>
      </c>
    </row>
    <row r="713" spans="1:3" ht="18.75">
      <c r="A713" s="1498" t="s">
        <v>1615</v>
      </c>
      <c r="B713" s="1518" t="s">
        <v>1910</v>
      </c>
      <c r="C713" s="1815" t="s">
        <v>178</v>
      </c>
    </row>
    <row r="714" spans="1:3" ht="18.75">
      <c r="A714" s="1498" t="s">
        <v>1616</v>
      </c>
      <c r="B714" s="1518" t="s">
        <v>1911</v>
      </c>
      <c r="C714" s="1815" t="s">
        <v>178</v>
      </c>
    </row>
    <row r="715" spans="1:3" ht="18.75">
      <c r="A715" s="1498" t="s">
        <v>1617</v>
      </c>
      <c r="B715" s="1518" t="s">
        <v>1912</v>
      </c>
      <c r="C715" s="1815" t="s">
        <v>178</v>
      </c>
    </row>
    <row r="716" spans="1:3" ht="18.75">
      <c r="A716" s="1498" t="s">
        <v>1618</v>
      </c>
      <c r="B716" s="1518" t="s">
        <v>1913</v>
      </c>
      <c r="C716" s="1815" t="s">
        <v>178</v>
      </c>
    </row>
    <row r="717" spans="1:3" ht="18.75">
      <c r="A717" s="1498" t="s">
        <v>1619</v>
      </c>
      <c r="B717" s="1518" t="s">
        <v>1914</v>
      </c>
      <c r="C717" s="1815" t="s">
        <v>178</v>
      </c>
    </row>
    <row r="718" spans="1:3" ht="18.75">
      <c r="A718" s="1498" t="s">
        <v>1620</v>
      </c>
      <c r="B718" s="1518" t="s">
        <v>1915</v>
      </c>
      <c r="C718" s="1815" t="s">
        <v>178</v>
      </c>
    </row>
    <row r="719" spans="1:3" ht="18.75">
      <c r="A719" s="1498" t="s">
        <v>1621</v>
      </c>
      <c r="B719" s="1518" t="s">
        <v>1916</v>
      </c>
      <c r="C719" s="1815" t="s">
        <v>178</v>
      </c>
    </row>
    <row r="720" spans="1:3" ht="20.25" thickBot="1">
      <c r="A720" s="1498" t="s">
        <v>1622</v>
      </c>
      <c r="B720" s="1526" t="s">
        <v>1917</v>
      </c>
      <c r="C720" s="1815" t="s">
        <v>178</v>
      </c>
    </row>
    <row r="721" spans="1:3" ht="18.75">
      <c r="A721" s="1498" t="s">
        <v>1623</v>
      </c>
      <c r="B721" s="1517" t="s">
        <v>1918</v>
      </c>
      <c r="C721" s="1815" t="s">
        <v>178</v>
      </c>
    </row>
    <row r="722" spans="1:3" ht="18.75">
      <c r="A722" s="1498" t="s">
        <v>1624</v>
      </c>
      <c r="B722" s="1518" t="s">
        <v>1919</v>
      </c>
      <c r="C722" s="1815" t="s">
        <v>178</v>
      </c>
    </row>
    <row r="723" spans="1:3" ht="18.75">
      <c r="A723" s="1498" t="s">
        <v>1625</v>
      </c>
      <c r="B723" s="1518" t="s">
        <v>1920</v>
      </c>
      <c r="C723" s="1815" t="s">
        <v>178</v>
      </c>
    </row>
    <row r="724" spans="1:3" ht="18.75">
      <c r="A724" s="1498" t="s">
        <v>1626</v>
      </c>
      <c r="B724" s="1518" t="s">
        <v>1921</v>
      </c>
      <c r="C724" s="1815" t="s">
        <v>178</v>
      </c>
    </row>
    <row r="725" spans="1:3" ht="20.25" thickBot="1">
      <c r="A725" s="1498" t="s">
        <v>1627</v>
      </c>
      <c r="B725" s="1526" t="s">
        <v>1922</v>
      </c>
      <c r="C725" s="1815" t="s">
        <v>178</v>
      </c>
    </row>
    <row r="726" spans="1:3" ht="19.5">
      <c r="A726" s="1817"/>
      <c r="B726" s="1818"/>
      <c r="C726" s="1815"/>
    </row>
    <row r="727" spans="1:3">
      <c r="A727" s="1527" t="s">
        <v>780</v>
      </c>
      <c r="B727" s="1527" t="s">
        <v>779</v>
      </c>
      <c r="C727" s="1528" t="s">
        <v>780</v>
      </c>
    </row>
    <row r="728" spans="1:3">
      <c r="A728" s="1819"/>
      <c r="B728" s="1529">
        <v>45688</v>
      </c>
      <c r="C728" s="1819" t="s">
        <v>1628</v>
      </c>
    </row>
    <row r="729" spans="1:3">
      <c r="A729" s="1819"/>
      <c r="B729" s="1529">
        <v>45716</v>
      </c>
      <c r="C729" s="1819" t="s">
        <v>1629</v>
      </c>
    </row>
    <row r="730" spans="1:3">
      <c r="A730" s="1819"/>
      <c r="B730" s="1529">
        <v>45747</v>
      </c>
      <c r="C730" s="1819" t="s">
        <v>1630</v>
      </c>
    </row>
    <row r="731" spans="1:3">
      <c r="A731" s="1819"/>
      <c r="B731" s="1529">
        <v>45777</v>
      </c>
      <c r="C731" s="1819" t="s">
        <v>1631</v>
      </c>
    </row>
    <row r="732" spans="1:3">
      <c r="A732" s="1819"/>
      <c r="B732" s="1529">
        <v>45808</v>
      </c>
      <c r="C732" s="1819" t="s">
        <v>1632</v>
      </c>
    </row>
    <row r="733" spans="1:3">
      <c r="A733" s="1819"/>
      <c r="B733" s="1529">
        <v>45838</v>
      </c>
      <c r="C733" s="1819" t="s">
        <v>1633</v>
      </c>
    </row>
    <row r="734" spans="1:3">
      <c r="A734" s="1819"/>
      <c r="B734" s="1529">
        <v>45869</v>
      </c>
      <c r="C734" s="1819" t="s">
        <v>1634</v>
      </c>
    </row>
    <row r="735" spans="1:3">
      <c r="A735" s="1819"/>
      <c r="B735" s="1529">
        <v>45900</v>
      </c>
      <c r="C735" s="1819" t="s">
        <v>1635</v>
      </c>
    </row>
    <row r="736" spans="1:3">
      <c r="A736" s="1819"/>
      <c r="B736" s="1529">
        <v>45930</v>
      </c>
      <c r="C736" s="1819" t="s">
        <v>1636</v>
      </c>
    </row>
    <row r="737" spans="1:3">
      <c r="A737" s="1819"/>
      <c r="B737" s="1529">
        <v>45961</v>
      </c>
      <c r="C737" s="1819" t="s">
        <v>1637</v>
      </c>
    </row>
    <row r="738" spans="1:3">
      <c r="A738" s="1819"/>
      <c r="B738" s="1529">
        <v>45991</v>
      </c>
      <c r="C738" s="1819" t="s">
        <v>1638</v>
      </c>
    </row>
    <row r="739" spans="1:3">
      <c r="A739" s="1819"/>
      <c r="B739" s="1529">
        <v>46022</v>
      </c>
      <c r="C739" s="1819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1341"/>
  <sheetViews>
    <sheetView topLeftCell="A122" zoomScale="75" zoomScaleNormal="75" workbookViewId="0">
      <selection activeCell="T12" sqref="T12:T150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3.140625" style="65" customWidth="1"/>
    <col min="22" max="23" width="9.140625" style="65" customWidth="1"/>
    <col min="24" max="16384" width="9.140625" style="65"/>
  </cols>
  <sheetData>
    <row r="1" spans="1:21">
      <c r="A1" s="61" t="s">
        <v>694</v>
      </c>
      <c r="B1" s="61">
        <v>140</v>
      </c>
      <c r="I1" s="61"/>
    </row>
    <row r="2" spans="1:21">
      <c r="A2" s="61" t="s">
        <v>695</v>
      </c>
      <c r="B2" s="61" t="s">
        <v>2177</v>
      </c>
      <c r="I2" s="61"/>
    </row>
    <row r="3" spans="1:21">
      <c r="A3" s="61" t="s">
        <v>696</v>
      </c>
      <c r="B3" s="61" t="s">
        <v>2188</v>
      </c>
      <c r="I3" s="61"/>
    </row>
    <row r="4" spans="1:21" ht="15.75">
      <c r="A4" s="61" t="s">
        <v>697</v>
      </c>
      <c r="B4" s="61" t="s">
        <v>2173</v>
      </c>
      <c r="C4" s="66"/>
      <c r="I4" s="61"/>
    </row>
    <row r="5" spans="1:21" ht="31.5" customHeight="1">
      <c r="A5" s="61" t="s">
        <v>698</v>
      </c>
      <c r="B5" s="78"/>
      <c r="C5" s="78"/>
    </row>
    <row r="6" spans="1:21">
      <c r="A6" s="67"/>
      <c r="B6" s="68"/>
    </row>
    <row r="8" spans="1:21">
      <c r="B8" s="61" t="s">
        <v>2178</v>
      </c>
      <c r="I8" s="61"/>
    </row>
    <row r="9" spans="1:21">
      <c r="I9" s="61"/>
    </row>
    <row r="10" spans="1:21">
      <c r="I10" s="61"/>
    </row>
    <row r="11" spans="1:21" ht="18.75">
      <c r="A11" s="61" t="s">
        <v>777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926">
        <f>$B$7</f>
        <v>0</v>
      </c>
      <c r="J14" s="1927"/>
      <c r="K14" s="1927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458</v>
      </c>
      <c r="M15" s="406" t="s">
        <v>820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28">
        <f>$B$9</f>
        <v>0</v>
      </c>
      <c r="J16" s="1929"/>
      <c r="K16" s="1930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931">
        <f>$B$12</f>
        <v>0</v>
      </c>
      <c r="J19" s="1932"/>
      <c r="K19" s="1933"/>
      <c r="L19" s="410" t="s">
        <v>875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876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459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699</v>
      </c>
      <c r="L23" s="1934" t="str">
        <f>CONCATENATE("Уточнен план ",$C$3)</f>
        <v xml:space="preserve">Уточнен план </v>
      </c>
      <c r="M23" s="1935"/>
      <c r="N23" s="1935"/>
      <c r="O23" s="1936"/>
      <c r="P23" s="1937" t="str">
        <f>CONCATENATE("Отчет ",$C$3)</f>
        <v xml:space="preserve">Отчет </v>
      </c>
      <c r="Q23" s="1938"/>
      <c r="R23" s="1938"/>
      <c r="S23" s="1939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460</v>
      </c>
      <c r="K24" s="252" t="s">
        <v>700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675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8"/>
      <c r="J25" s="259"/>
      <c r="K25" s="260" t="s">
        <v>729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713" t="s">
        <v>2056</v>
      </c>
      <c r="J27" s="1446">
        <f>VLOOKUP(K28,EBK_DEIN2,2,FALSE)</f>
        <v>0</v>
      </c>
      <c r="K27" s="1445" t="s">
        <v>778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8"/>
      <c r="J28" s="1531">
        <f>+J27</f>
        <v>0</v>
      </c>
      <c r="K28" s="1440" t="s">
        <v>370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3"/>
      <c r="J29" s="1441"/>
      <c r="K29" s="1444" t="s">
        <v>701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940" t="s">
        <v>730</v>
      </c>
      <c r="K30" s="1941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731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732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24" t="s">
        <v>733</v>
      </c>
      <c r="K33" s="1925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734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735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586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587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588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942" t="s">
        <v>188</v>
      </c>
      <c r="K39" s="1943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7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894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856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858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44" t="s">
        <v>193</v>
      </c>
      <c r="K47" s="1945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924" t="s">
        <v>194</v>
      </c>
      <c r="K48" s="1925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859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787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895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299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914" t="s">
        <v>266</v>
      </c>
      <c r="K66" s="1915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896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897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898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914" t="s">
        <v>708</v>
      </c>
      <c r="K70" s="1915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914" t="s">
        <v>213</v>
      </c>
      <c r="K76" s="1915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300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914" t="s">
        <v>215</v>
      </c>
      <c r="K79" s="1915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22" t="s">
        <v>216</v>
      </c>
      <c r="K80" s="1923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22" t="s">
        <v>217</v>
      </c>
      <c r="K81" s="1923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22" t="s">
        <v>1644</v>
      </c>
      <c r="K82" s="1923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2169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2170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2171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914" t="s">
        <v>218</v>
      </c>
      <c r="K86" s="1915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1988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2007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2">
        <v>3300</v>
      </c>
      <c r="J95" s="358" t="s">
        <v>2038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1"/>
      <c r="J97" s="293">
        <v>3302</v>
      </c>
      <c r="K97" s="360" t="s">
        <v>702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91"/>
      <c r="J99" s="285">
        <v>3306</v>
      </c>
      <c r="K99" s="361" t="s">
        <v>2172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1"/>
      <c r="J100" s="285">
        <v>3307</v>
      </c>
      <c r="K100" s="361" t="s">
        <v>2049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2">
        <v>3900</v>
      </c>
      <c r="J101" s="1914" t="s">
        <v>227</v>
      </c>
      <c r="K101" s="1915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2">
        <v>4000</v>
      </c>
      <c r="J102" s="1914" t="s">
        <v>228</v>
      </c>
      <c r="K102" s="1915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2">
        <v>4100</v>
      </c>
      <c r="J103" s="1914" t="s">
        <v>229</v>
      </c>
      <c r="K103" s="1915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711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2">
        <v>4200</v>
      </c>
      <c r="J104" s="1914" t="s">
        <v>230</v>
      </c>
      <c r="K104" s="1915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2">
        <v>4300</v>
      </c>
      <c r="J111" s="1914" t="s">
        <v>1645</v>
      </c>
      <c r="K111" s="1915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914" t="s">
        <v>1642</v>
      </c>
      <c r="K115" s="1915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914" t="s">
        <v>1643</v>
      </c>
      <c r="K116" s="1915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2">
        <v>4600</v>
      </c>
      <c r="J117" s="1922" t="s">
        <v>240</v>
      </c>
      <c r="K117" s="1923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2">
        <v>4900</v>
      </c>
      <c r="J118" s="1914" t="s">
        <v>267</v>
      </c>
      <c r="K118" s="1915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2"/>
      <c r="J119" s="279">
        <v>4901</v>
      </c>
      <c r="K119" s="364" t="s">
        <v>268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2"/>
      <c r="J120" s="285">
        <v>4902</v>
      </c>
      <c r="K120" s="301" t="s">
        <v>269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5">
        <v>5100</v>
      </c>
      <c r="J121" s="1918" t="s">
        <v>241</v>
      </c>
      <c r="K121" s="1919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5">
        <v>5200</v>
      </c>
      <c r="J122" s="1918" t="s">
        <v>242</v>
      </c>
      <c r="K122" s="1919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6"/>
      <c r="J125" s="369">
        <v>5203</v>
      </c>
      <c r="K125" s="370" t="s">
        <v>609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6"/>
      <c r="J126" s="369">
        <v>5204</v>
      </c>
      <c r="K126" s="370" t="s">
        <v>610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6"/>
      <c r="J127" s="369">
        <v>5205</v>
      </c>
      <c r="K127" s="370" t="s">
        <v>611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612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6"/>
      <c r="J129" s="371">
        <v>5219</v>
      </c>
      <c r="K129" s="372" t="s">
        <v>613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5">
        <v>5300</v>
      </c>
      <c r="J130" s="1918" t="s">
        <v>614</v>
      </c>
      <c r="K130" s="1919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6"/>
      <c r="J131" s="367">
        <v>5301</v>
      </c>
      <c r="K131" s="368" t="s">
        <v>301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6"/>
      <c r="J132" s="371">
        <v>5309</v>
      </c>
      <c r="K132" s="372" t="s">
        <v>615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5">
        <v>5400</v>
      </c>
      <c r="J133" s="1918" t="s">
        <v>672</v>
      </c>
      <c r="K133" s="1919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2">
        <v>5500</v>
      </c>
      <c r="J134" s="1914" t="s">
        <v>673</v>
      </c>
      <c r="K134" s="1915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2"/>
      <c r="J135" s="279">
        <v>5501</v>
      </c>
      <c r="K135" s="311" t="s">
        <v>674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675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676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677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5">
        <v>5700</v>
      </c>
      <c r="J139" s="1920" t="s">
        <v>899</v>
      </c>
      <c r="K139" s="1921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6"/>
      <c r="J140" s="367">
        <v>5701</v>
      </c>
      <c r="K140" s="368" t="s">
        <v>678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711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6"/>
      <c r="J141" s="373">
        <v>5702</v>
      </c>
      <c r="K141" s="374" t="s">
        <v>679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711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680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711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916" t="s">
        <v>681</v>
      </c>
      <c r="K143" s="1917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916" t="s">
        <v>681</v>
      </c>
      <c r="K144" s="1917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7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9.5" thickBot="1">
      <c r="I148" s="1451"/>
      <c r="J148" s="393" t="s">
        <v>727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820" t="str">
        <f t="shared" si="17"/>
        <v/>
      </c>
    </row>
    <row r="149" spans="1:21" ht="19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20" t="str">
        <f>(IF($E148&lt;&gt;0,$M$2,IF($L148&lt;&gt;0,$M$2,"")))</f>
        <v/>
      </c>
    </row>
    <row r="150" spans="1:21" ht="18.75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820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  <row r="1256" spans="4:4"/>
    <row r="1260" spans="4:4"/>
    <row r="1261" spans="4:4"/>
    <row r="1289" spans="4:4"/>
    <row r="1339" spans="3:4"/>
    <row r="1340" spans="3:4"/>
    <row r="1341" spans="3:4"/>
  </sheetData>
  <sheetProtection password="81B0" sheet="1"/>
  <mergeCells count="35"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J80:K80"/>
    <mergeCell ref="J104:K104"/>
    <mergeCell ref="J111:K111"/>
    <mergeCell ref="J115:K115"/>
    <mergeCell ref="J116:K116"/>
    <mergeCell ref="J117:K117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8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Todorov</cp:lastModifiedBy>
  <cp:lastPrinted>2019-01-10T13:58:54Z</cp:lastPrinted>
  <dcterms:created xsi:type="dcterms:W3CDTF">1997-12-10T11:54:07Z</dcterms:created>
  <dcterms:modified xsi:type="dcterms:W3CDTF">2026-10-12T08:14:25Z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